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ЖУРНАЛ-ПЕТРОЛОГИЯ\Cтатьи\2023\4, 2023\Координатору\Supplementary_Кузьмин\Supplementary_eng\"/>
    </mc:Choice>
  </mc:AlternateContent>
  <xr:revisionPtr revIDLastSave="0" documentId="13_ncr:1_{A63F1474-2B3E-44FC-8D7F-3FE003BC1B02}" xr6:coauthVersionLast="47" xr6:coauthVersionMax="47" xr10:uidLastSave="{00000000-0000-0000-0000-000000000000}"/>
  <bookViews>
    <workbookView xWindow="20120" yWindow="2470" windowWidth="18280" windowHeight="16030" tabRatio="649" xr2:uid="{00000000-000D-0000-FFFF-FFFF00000000}"/>
  </bookViews>
  <sheets>
    <sheet name="ESM_4 (supplemetary)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0" l="1"/>
  <c r="M24" i="20" s="1"/>
  <c r="E24" i="20"/>
  <c r="F24" i="20" s="1"/>
  <c r="L24" i="20" s="1"/>
  <c r="K23" i="20"/>
  <c r="M23" i="20" s="1"/>
  <c r="E23" i="20"/>
  <c r="F23" i="20" s="1"/>
  <c r="L23" i="20" s="1"/>
  <c r="K22" i="20"/>
  <c r="M22" i="20" s="1"/>
  <c r="E22" i="20"/>
  <c r="F22" i="20" s="1"/>
  <c r="L22" i="20" s="1"/>
  <c r="K21" i="20"/>
  <c r="M21" i="20" s="1"/>
  <c r="E21" i="20"/>
  <c r="F21" i="20" s="1"/>
  <c r="L21" i="20" s="1"/>
  <c r="K20" i="20"/>
  <c r="M20" i="20" s="1"/>
  <c r="E20" i="20"/>
  <c r="F20" i="20" s="1"/>
  <c r="L20" i="20" s="1"/>
  <c r="K19" i="20"/>
  <c r="M19" i="20" s="1"/>
  <c r="E19" i="20"/>
  <c r="F19" i="20" s="1"/>
  <c r="L19" i="20" s="1"/>
  <c r="K18" i="20"/>
  <c r="M18" i="20" s="1"/>
  <c r="E18" i="20"/>
  <c r="F18" i="20" s="1"/>
  <c r="L18" i="20" s="1"/>
  <c r="K17" i="20"/>
  <c r="M17" i="20" s="1"/>
  <c r="E17" i="20"/>
  <c r="F17" i="20" s="1"/>
  <c r="L17" i="20" s="1"/>
  <c r="K16" i="20"/>
  <c r="M16" i="20" s="1"/>
  <c r="E16" i="20"/>
  <c r="F16" i="20" s="1"/>
  <c r="L16" i="20" s="1"/>
  <c r="K15" i="20"/>
  <c r="M15" i="20" s="1"/>
  <c r="E15" i="20"/>
  <c r="F15" i="20" s="1"/>
  <c r="L15" i="20" s="1"/>
  <c r="K14" i="20"/>
  <c r="M14" i="20" s="1"/>
  <c r="E14" i="20"/>
  <c r="F14" i="20" s="1"/>
  <c r="L14" i="20" s="1"/>
  <c r="K13" i="20"/>
  <c r="M13" i="20" s="1"/>
  <c r="E13" i="20"/>
  <c r="F13" i="20" s="1"/>
  <c r="L13" i="20" s="1"/>
  <c r="K12" i="20"/>
  <c r="M12" i="20" s="1"/>
  <c r="E12" i="20"/>
  <c r="F12" i="20" s="1"/>
  <c r="L12" i="20" s="1"/>
  <c r="K11" i="20"/>
  <c r="M11" i="20" s="1"/>
  <c r="E11" i="20"/>
  <c r="F11" i="20" s="1"/>
  <c r="L11" i="20" s="1"/>
  <c r="K10" i="20"/>
  <c r="M10" i="20" s="1"/>
  <c r="E10" i="20"/>
  <c r="F10" i="20" s="1"/>
  <c r="L10" i="20" s="1"/>
  <c r="K9" i="20"/>
  <c r="M9" i="20" s="1"/>
  <c r="E9" i="20"/>
  <c r="F9" i="20" s="1"/>
  <c r="L9" i="20" s="1"/>
  <c r="K8" i="20"/>
  <c r="M8" i="20" s="1"/>
  <c r="E8" i="20"/>
  <c r="F8" i="20" s="1"/>
  <c r="L8" i="20" s="1"/>
  <c r="K7" i="20"/>
  <c r="M7" i="20" s="1"/>
  <c r="E7" i="20"/>
  <c r="F7" i="20" s="1"/>
  <c r="L7" i="20" s="1"/>
  <c r="K6" i="20"/>
  <c r="M6" i="20" s="1"/>
  <c r="E6" i="20"/>
  <c r="F6" i="20" s="1"/>
  <c r="L6" i="20" s="1"/>
  <c r="K5" i="20"/>
  <c r="M5" i="20" s="1"/>
  <c r="E5" i="20"/>
  <c r="F5" i="20" s="1"/>
  <c r="L5" i="20" s="1"/>
  <c r="N12" i="20" l="1"/>
  <c r="O12" i="20" s="1"/>
  <c r="P12" i="20" s="1"/>
  <c r="Q12" i="20" s="1"/>
  <c r="N18" i="20"/>
  <c r="O18" i="20" s="1"/>
  <c r="P18" i="20" s="1"/>
  <c r="Q18" i="20" s="1"/>
  <c r="N11" i="20"/>
  <c r="O11" i="20" s="1"/>
  <c r="P11" i="20" s="1"/>
  <c r="Q11" i="20" s="1"/>
  <c r="N6" i="20"/>
  <c r="O6" i="20" s="1"/>
  <c r="P6" i="20" s="1"/>
  <c r="Q6" i="20" s="1"/>
  <c r="N9" i="20"/>
  <c r="O9" i="20" s="1"/>
  <c r="P9" i="20" s="1"/>
  <c r="Q9" i="20" s="1"/>
  <c r="N10" i="20"/>
  <c r="O10" i="20" s="1"/>
  <c r="P10" i="20" s="1"/>
  <c r="Q10" i="20" s="1"/>
  <c r="N14" i="20"/>
  <c r="O14" i="20" s="1"/>
  <c r="P14" i="20" s="1"/>
  <c r="Q14" i="20" s="1"/>
  <c r="N20" i="20"/>
  <c r="O20" i="20" s="1"/>
  <c r="P20" i="20" s="1"/>
  <c r="Q20" i="20" s="1"/>
  <c r="N24" i="20"/>
  <c r="O24" i="20" s="1"/>
  <c r="P24" i="20" s="1"/>
  <c r="Q24" i="20" s="1"/>
  <c r="N7" i="20"/>
  <c r="O7" i="20" s="1"/>
  <c r="P7" i="20" s="1"/>
  <c r="Q7" i="20" s="1"/>
  <c r="N15" i="20"/>
  <c r="O15" i="20" s="1"/>
  <c r="P15" i="20" s="1"/>
  <c r="Q15" i="20" s="1"/>
  <c r="N17" i="20"/>
  <c r="O17" i="20" s="1"/>
  <c r="P17" i="20" s="1"/>
  <c r="Q17" i="20" s="1"/>
  <c r="N21" i="20"/>
  <c r="O21" i="20" s="1"/>
  <c r="P21" i="20" s="1"/>
  <c r="Q21" i="20" s="1"/>
  <c r="N5" i="20"/>
  <c r="O5" i="20" s="1"/>
  <c r="P5" i="20" s="1"/>
  <c r="Q5" i="20" s="1"/>
  <c r="N8" i="20"/>
  <c r="O8" i="20" s="1"/>
  <c r="P8" i="20" s="1"/>
  <c r="Q8" i="20" s="1"/>
  <c r="N13" i="20"/>
  <c r="O13" i="20" s="1"/>
  <c r="P13" i="20" s="1"/>
  <c r="Q13" i="20" s="1"/>
  <c r="N16" i="20"/>
  <c r="O16" i="20" s="1"/>
  <c r="P16" i="20" s="1"/>
  <c r="Q16" i="20" s="1"/>
  <c r="N19" i="20"/>
  <c r="O19" i="20" s="1"/>
  <c r="P19" i="20" s="1"/>
  <c r="Q19" i="20" s="1"/>
  <c r="N23" i="20"/>
  <c r="O23" i="20" s="1"/>
  <c r="P23" i="20" s="1"/>
  <c r="Q23" i="20" s="1"/>
  <c r="N22" i="20"/>
  <c r="O22" i="20" s="1"/>
  <c r="P22" i="20" s="1"/>
  <c r="Q22" i="20" s="1"/>
</calcChain>
</file>

<file path=xl/sharedStrings.xml><?xml version="1.0" encoding="utf-8"?>
<sst xmlns="http://schemas.openxmlformats.org/spreadsheetml/2006/main" count="75" uniqueCount="56">
  <si>
    <t>Sample</t>
  </si>
  <si>
    <t>MI</t>
  </si>
  <si>
    <t>F1</t>
  </si>
  <si>
    <t>F2</t>
  </si>
  <si>
    <t>dF</t>
  </si>
  <si>
    <t>Ro CO2</t>
  </si>
  <si>
    <t>d Bub</t>
  </si>
  <si>
    <t>x</t>
  </si>
  <si>
    <t>y</t>
  </si>
  <si>
    <t>z</t>
  </si>
  <si>
    <t>m CO2 bub</t>
  </si>
  <si>
    <t>m glass</t>
  </si>
  <si>
    <t>MD-5 Ol 1</t>
  </si>
  <si>
    <t>1a</t>
  </si>
  <si>
    <t>103a</t>
  </si>
  <si>
    <t>116b</t>
  </si>
  <si>
    <t>257a</t>
  </si>
  <si>
    <t>268a</t>
  </si>
  <si>
    <t>379a</t>
  </si>
  <si>
    <t>MD-5 Ol 2</t>
  </si>
  <si>
    <t>68a</t>
  </si>
  <si>
    <t>73a</t>
  </si>
  <si>
    <t>98a</t>
  </si>
  <si>
    <t>98b</t>
  </si>
  <si>
    <t>169a</t>
  </si>
  <si>
    <t>169b</t>
  </si>
  <si>
    <t>186a</t>
  </si>
  <si>
    <t>197a</t>
  </si>
  <si>
    <t>201a</t>
  </si>
  <si>
    <t>219a</t>
  </si>
  <si>
    <t>245a</t>
  </si>
  <si>
    <t>295a</t>
  </si>
  <si>
    <t>295b</t>
  </si>
  <si>
    <t>302b</t>
  </si>
  <si>
    <t>z*N</t>
  </si>
  <si>
    <t>Melt inclusion number</t>
  </si>
  <si>
    <r>
      <t>Left peak of the Fermi dyad, cm</t>
    </r>
    <r>
      <rPr>
        <vertAlign val="superscript"/>
        <sz val="12"/>
        <rFont val="Times New Roman"/>
        <family val="1"/>
      </rPr>
      <t>-1</t>
    </r>
  </si>
  <si>
    <r>
      <t>Right peak of the Fermi dyad, cm</t>
    </r>
    <r>
      <rPr>
        <vertAlign val="superscript"/>
        <sz val="12"/>
        <rFont val="Times New Roman"/>
        <family val="1"/>
      </rPr>
      <t>-1</t>
    </r>
  </si>
  <si>
    <r>
      <t>Distance between the peaks of the Fermi dyad, cm</t>
    </r>
    <r>
      <rPr>
        <vertAlign val="superscript"/>
        <sz val="12"/>
        <rFont val="Times New Roman"/>
        <family val="1"/>
      </rPr>
      <t>-1</t>
    </r>
  </si>
  <si>
    <r>
      <t>Density of carbon dioxide in the bubble, g/cm</t>
    </r>
    <r>
      <rPr>
        <vertAlign val="superscript"/>
        <sz val="12"/>
        <rFont val="Times New Roman"/>
        <family val="1"/>
      </rPr>
      <t>3</t>
    </r>
  </si>
  <si>
    <t>Bubble diameter, μm</t>
  </si>
  <si>
    <t>Inclusion length, μm</t>
  </si>
  <si>
    <t>Inclusion width, microns</t>
  </si>
  <si>
    <t>Inclusion thickness, μm</t>
  </si>
  <si>
    <t>Thickness multiplied by refractive index, μm</t>
  </si>
  <si>
    <t>Absolute mass of CO2 in the gas bubble, mkg</t>
  </si>
  <si>
    <t>Weight of melt inclusion glass, mkg</t>
  </si>
  <si>
    <t>Total mass of the melt inclusion, mkg</t>
  </si>
  <si>
    <r>
      <t xml:space="preserve"> CO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  <charset val="204"/>
      </rPr>
      <t>content in naturally quenched olivine-hosted melt inclusions from sample MD-5 Menshiy Brat volcano (calculated using the methodo from Mironov et al., 2020)</t>
    </r>
  </si>
  <si>
    <r>
      <t xml:space="preserve"> CO</t>
    </r>
    <r>
      <rPr>
        <vertAlign val="sub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>content</t>
    </r>
    <r>
      <rPr>
        <sz val="12"/>
        <rFont val="Times New Roman"/>
        <family val="1"/>
        <charset val="204"/>
      </rPr>
      <t xml:space="preserve"> taking into account the post-entrapment crystallization of olivine on the walls of the inclusion*, wt. %</t>
    </r>
  </si>
  <si>
    <t>Carbon dioxide content in the melt inclusion, wt. %</t>
  </si>
  <si>
    <t>mCO2 (wt. %)</t>
  </si>
  <si>
    <r>
      <t xml:space="preserve">CO2 content in the initial melt in equilibrium with olivine </t>
    </r>
    <r>
      <rPr>
        <i/>
        <sz val="12"/>
        <rFont val="Times New Roman"/>
        <family val="1"/>
        <charset val="204"/>
      </rPr>
      <t>Fo</t>
    </r>
    <r>
      <rPr>
        <sz val="12"/>
        <rFont val="Times New Roman"/>
        <family val="1"/>
        <charset val="204"/>
      </rPr>
      <t>=90*, wt %</t>
    </r>
  </si>
  <si>
    <t>Note.</t>
  </si>
  <si>
    <t>*Correction coefficients are calculated as average values of ratios of incompatible elements for naturally quenched melt inclusions of MD-5 (in ESM_3.xlsx ).</t>
  </si>
  <si>
    <t xml:space="preserve">Supplementary 4: ESM_4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</si>
</sst>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B050"/>
      <name val="Times New Roman"/>
      <family val="1"/>
      <charset val="204"/>
    </font>
    <font>
      <sz val="11"/>
      <color theme="1"/>
      <name val="Calibri"/>
      <family val="2"/>
      <scheme val="minor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6" applyFont="1"/>
    <xf numFmtId="0" fontId="3" fillId="0" borderId="0" xfId="6" applyFont="1"/>
    <xf numFmtId="0" fontId="8" fillId="0" borderId="0" xfId="6" applyFont="1"/>
    <xf numFmtId="0" fontId="6" fillId="0" borderId="0" xfId="6" applyFont="1"/>
    <xf numFmtId="2" fontId="3" fillId="0" borderId="0" xfId="6" applyNumberFormat="1" applyFont="1"/>
    <xf numFmtId="2" fontId="6" fillId="0" borderId="0" xfId="6" applyNumberFormat="1" applyFont="1"/>
    <xf numFmtId="164" fontId="6" fillId="0" borderId="0" xfId="6" applyNumberFormat="1" applyFont="1"/>
    <xf numFmtId="1" fontId="3" fillId="0" borderId="0" xfId="6" applyNumberFormat="1" applyFont="1"/>
    <xf numFmtId="164" fontId="3" fillId="0" borderId="0" xfId="6" applyNumberFormat="1" applyFont="1"/>
    <xf numFmtId="164" fontId="8" fillId="0" borderId="0" xfId="6" applyNumberFormat="1" applyFont="1"/>
    <xf numFmtId="0" fontId="6" fillId="0" borderId="0" xfId="6" applyFont="1" applyAlignment="1">
      <alignment horizontal="center" vertical="center" wrapText="1"/>
    </xf>
    <xf numFmtId="0" fontId="3" fillId="0" borderId="0" xfId="6" applyFont="1" applyAlignment="1">
      <alignment horizontal="center" vertical="center" wrapText="1"/>
    </xf>
    <xf numFmtId="0" fontId="3" fillId="0" borderId="0" xfId="6" applyFont="1" applyAlignment="1">
      <alignment horizontal="center" vertical="center"/>
    </xf>
  </cellXfs>
  <cellStyles count="9">
    <cellStyle name="Normal 2" xfId="2" xr:uid="{00000000-0005-0000-0000-000001000000}"/>
    <cellStyle name="Normal 3" xfId="6" xr:uid="{00000000-0005-0000-0000-000002000000}"/>
    <cellStyle name="Normal 4" xfId="7" xr:uid="{00000000-0005-0000-0000-000003000000}"/>
    <cellStyle name="Percent 2" xfId="8" xr:uid="{00000000-0005-0000-0000-000004000000}"/>
    <cellStyle name="Гиперссылка 2" xfId="5" xr:uid="{00000000-0005-0000-0000-000005000000}"/>
    <cellStyle name="Обычный" xfId="0" builtinId="0"/>
    <cellStyle name="Обычный 2" xfId="1" xr:uid="{00000000-0005-0000-0000-000006000000}"/>
    <cellStyle name="Обычный 2 2" xfId="4" xr:uid="{00000000-0005-0000-0000-000007000000}"/>
    <cellStyle name="Обычный 3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tabSelected="1" workbookViewId="0"/>
  </sheetViews>
  <sheetFormatPr defaultColWidth="12.453125" defaultRowHeight="15.5" x14ac:dyDescent="0.35"/>
  <cols>
    <col min="1" max="1" width="12.453125" style="2"/>
    <col min="2" max="2" width="13.453125" style="2" customWidth="1"/>
    <col min="3" max="3" width="12.453125" style="2" bestFit="1" customWidth="1"/>
    <col min="4" max="4" width="13.26953125" style="2" bestFit="1" customWidth="1"/>
    <col min="5" max="5" width="12.453125" style="2"/>
    <col min="6" max="6" width="21.7265625" style="3" customWidth="1"/>
    <col min="7" max="7" width="16.453125" style="2" customWidth="1"/>
    <col min="8" max="8" width="18.453125" style="2" customWidth="1"/>
    <col min="9" max="9" width="15.1796875" style="2" customWidth="1"/>
    <col min="10" max="10" width="12.26953125" style="2" customWidth="1"/>
    <col min="11" max="11" width="15.453125" style="2" customWidth="1"/>
    <col min="12" max="12" width="14.1796875" style="2" customWidth="1"/>
    <col min="13" max="13" width="16.7265625" style="2" bestFit="1" customWidth="1"/>
    <col min="14" max="14" width="16.7265625" style="2" customWidth="1"/>
    <col min="15" max="15" width="16.7265625" style="4" customWidth="1"/>
    <col min="16" max="16" width="23.453125" style="4" customWidth="1"/>
    <col min="17" max="17" width="24.81640625" style="4" customWidth="1"/>
    <col min="18" max="19" width="12.453125" style="2"/>
    <col min="20" max="20" width="14.453125" style="2" customWidth="1"/>
    <col min="21" max="16384" width="12.453125" style="2"/>
  </cols>
  <sheetData>
    <row r="1" spans="1:17" x14ac:dyDescent="0.35">
      <c r="A1" s="1" t="s">
        <v>55</v>
      </c>
    </row>
    <row r="2" spans="1:17" ht="17.5" x14ac:dyDescent="0.45">
      <c r="A2" s="2" t="s">
        <v>48</v>
      </c>
    </row>
    <row r="3" spans="1:17" s="13" customFormat="1" ht="90.75" customHeight="1" x14ac:dyDescent="0.35">
      <c r="A3" s="11" t="s">
        <v>0</v>
      </c>
      <c r="B3" s="11" t="s">
        <v>35</v>
      </c>
      <c r="C3" s="11" t="s">
        <v>36</v>
      </c>
      <c r="D3" s="11" t="s">
        <v>37</v>
      </c>
      <c r="E3" s="11" t="s">
        <v>38</v>
      </c>
      <c r="F3" s="11" t="s">
        <v>39</v>
      </c>
      <c r="G3" s="12" t="s">
        <v>40</v>
      </c>
      <c r="H3" s="12" t="s">
        <v>41</v>
      </c>
      <c r="I3" s="12" t="s">
        <v>42</v>
      </c>
      <c r="J3" s="12" t="s">
        <v>43</v>
      </c>
      <c r="K3" s="12" t="s">
        <v>44</v>
      </c>
      <c r="L3" s="12" t="s">
        <v>45</v>
      </c>
      <c r="M3" s="12" t="s">
        <v>46</v>
      </c>
      <c r="N3" s="12" t="s">
        <v>47</v>
      </c>
      <c r="O3" s="11" t="s">
        <v>50</v>
      </c>
      <c r="P3" s="11" t="s">
        <v>49</v>
      </c>
      <c r="Q3" s="11" t="s">
        <v>52</v>
      </c>
    </row>
    <row r="4" spans="1:17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34</v>
      </c>
      <c r="L4" s="2" t="s">
        <v>10</v>
      </c>
      <c r="M4" s="2" t="s">
        <v>11</v>
      </c>
      <c r="O4" s="4" t="s">
        <v>51</v>
      </c>
    </row>
    <row r="5" spans="1:17" x14ac:dyDescent="0.35">
      <c r="A5" s="4" t="s">
        <v>12</v>
      </c>
      <c r="B5" s="4" t="s">
        <v>13</v>
      </c>
      <c r="C5" s="7">
        <v>1285.039</v>
      </c>
      <c r="D5" s="7">
        <v>1388.1949999999999</v>
      </c>
      <c r="E5" s="7">
        <f>D5-C5</f>
        <v>103.15599999999995</v>
      </c>
      <c r="F5" s="7">
        <f>0.3776*E5-38.851</f>
        <v>0.10070559999998352</v>
      </c>
      <c r="G5" s="2">
        <v>12</v>
      </c>
      <c r="H5" s="8">
        <v>97</v>
      </c>
      <c r="I5" s="8">
        <v>28</v>
      </c>
      <c r="J5" s="8">
        <v>10</v>
      </c>
      <c r="K5" s="9">
        <f>J5*1.68</f>
        <v>16.8</v>
      </c>
      <c r="L5" s="5">
        <f>F5*4/3*((G5/2)^3)*3.1415</f>
        <v>91.113593011185102</v>
      </c>
      <c r="M5" s="5">
        <f>2.7*(4/3*3.1415*(H5*I5*K5/8)-4/3*3.1415*(G5/2)^3)</f>
        <v>62061.46344</v>
      </c>
      <c r="N5" s="5">
        <f>L5+M5</f>
        <v>62152.577033011185</v>
      </c>
      <c r="O5" s="6">
        <f>L5*100/N5</f>
        <v>0.14659664548228113</v>
      </c>
      <c r="P5" s="6">
        <f>O5*0.88</f>
        <v>0.1290050480244074</v>
      </c>
      <c r="Q5" s="6">
        <f>P5*0.95</f>
        <v>0.12255479562318702</v>
      </c>
    </row>
    <row r="6" spans="1:17" x14ac:dyDescent="0.35">
      <c r="A6" s="4" t="s">
        <v>12</v>
      </c>
      <c r="B6" s="4" t="s">
        <v>14</v>
      </c>
      <c r="C6" s="7">
        <v>1284.5360000000001</v>
      </c>
      <c r="D6" s="7">
        <v>1387.827</v>
      </c>
      <c r="E6" s="7">
        <f t="shared" ref="E6:E24" si="0">D6-C6</f>
        <v>103.29099999999994</v>
      </c>
      <c r="F6" s="7">
        <f t="shared" ref="F6:F24" si="1">0.3776*E6-38.851</f>
        <v>0.15168159999997499</v>
      </c>
      <c r="G6" s="2">
        <v>12.5</v>
      </c>
      <c r="H6" s="8">
        <v>95</v>
      </c>
      <c r="I6" s="8">
        <v>15</v>
      </c>
      <c r="J6" s="8">
        <v>20</v>
      </c>
      <c r="K6" s="9">
        <f t="shared" ref="K6:K24" si="2">J6*1.68</f>
        <v>33.6</v>
      </c>
      <c r="L6" s="5">
        <f t="shared" ref="L6:L24" si="3">F6*4/3*((G6/2)^3)*3.1415</f>
        <v>155.11319869789111</v>
      </c>
      <c r="M6" s="5">
        <f t="shared" ref="M6:M24" si="4">2.7*(4/3*3.1415*(H6*I6*K6/8)-4/3*3.1415*(G6/2)^3)</f>
        <v>64925.675015624998</v>
      </c>
      <c r="N6" s="5">
        <f t="shared" ref="N6:N24" si="5">L6+M6</f>
        <v>65080.788214322893</v>
      </c>
      <c r="O6" s="6">
        <f t="shared" ref="O6:O24" si="6">L6*100/N6</f>
        <v>0.23833945923807051</v>
      </c>
      <c r="P6" s="6">
        <f t="shared" ref="P6:P24" si="7">O6*0.88</f>
        <v>0.20973872412950206</v>
      </c>
      <c r="Q6" s="6">
        <f t="shared" ref="Q6:Q24" si="8">P6*0.95</f>
        <v>0.19925178792302695</v>
      </c>
    </row>
    <row r="7" spans="1:17" x14ac:dyDescent="0.35">
      <c r="A7" s="4" t="s">
        <v>12</v>
      </c>
      <c r="B7" s="4" t="s">
        <v>15</v>
      </c>
      <c r="C7" s="7">
        <v>1285.1869999999999</v>
      </c>
      <c r="D7" s="7">
        <v>1388.4179999999999</v>
      </c>
      <c r="E7" s="7">
        <f t="shared" si="0"/>
        <v>103.23099999999999</v>
      </c>
      <c r="F7" s="7">
        <f t="shared" si="1"/>
        <v>0.12902559999999852</v>
      </c>
      <c r="G7" s="2">
        <v>13</v>
      </c>
      <c r="H7" s="8">
        <v>33</v>
      </c>
      <c r="I7" s="8">
        <v>32</v>
      </c>
      <c r="J7" s="8">
        <v>14</v>
      </c>
      <c r="K7" s="9">
        <f t="shared" si="2"/>
        <v>23.52</v>
      </c>
      <c r="L7" s="5">
        <f t="shared" si="3"/>
        <v>148.41977125213165</v>
      </c>
      <c r="M7" s="5">
        <f t="shared" si="4"/>
        <v>32005.771640999999</v>
      </c>
      <c r="N7" s="5">
        <f t="shared" si="5"/>
        <v>32154.19141225213</v>
      </c>
      <c r="O7" s="6">
        <f t="shared" si="6"/>
        <v>0.46158763362830929</v>
      </c>
      <c r="P7" s="6">
        <f t="shared" si="7"/>
        <v>0.40619711759291216</v>
      </c>
      <c r="Q7" s="6">
        <f t="shared" si="8"/>
        <v>0.38588726171326654</v>
      </c>
    </row>
    <row r="8" spans="1:17" x14ac:dyDescent="0.35">
      <c r="A8" s="4" t="s">
        <v>12</v>
      </c>
      <c r="B8" s="4" t="s">
        <v>16</v>
      </c>
      <c r="C8" s="7">
        <v>1285.434</v>
      </c>
      <c r="D8" s="7">
        <v>1388.6410000000001</v>
      </c>
      <c r="E8" s="7">
        <f t="shared" si="0"/>
        <v>103.20700000000011</v>
      </c>
      <c r="F8" s="7">
        <f t="shared" si="1"/>
        <v>0.11996320000004346</v>
      </c>
      <c r="G8" s="2">
        <v>8</v>
      </c>
      <c r="H8" s="8">
        <v>19</v>
      </c>
      <c r="I8" s="8">
        <v>16</v>
      </c>
      <c r="J8" s="8">
        <v>10</v>
      </c>
      <c r="K8" s="9">
        <f t="shared" si="2"/>
        <v>16.8</v>
      </c>
      <c r="L8" s="5">
        <f t="shared" si="3"/>
        <v>32.159094852278315</v>
      </c>
      <c r="M8" s="5">
        <f t="shared" si="4"/>
        <v>6496.1193600000006</v>
      </c>
      <c r="N8" s="5">
        <f t="shared" si="5"/>
        <v>6528.2784548522786</v>
      </c>
      <c r="O8" s="6">
        <f t="shared" si="6"/>
        <v>0.49261218060291834</v>
      </c>
      <c r="P8" s="6">
        <f t="shared" si="7"/>
        <v>0.43349871893056813</v>
      </c>
      <c r="Q8" s="6">
        <f t="shared" si="8"/>
        <v>0.41182378298403971</v>
      </c>
    </row>
    <row r="9" spans="1:17" x14ac:dyDescent="0.35">
      <c r="A9" s="4" t="s">
        <v>12</v>
      </c>
      <c r="B9" s="4" t="s">
        <v>17</v>
      </c>
      <c r="C9" s="7">
        <v>1285.2550000000001</v>
      </c>
      <c r="D9" s="7">
        <v>1388.4780000000001</v>
      </c>
      <c r="E9" s="7">
        <f t="shared" si="0"/>
        <v>103.22299999999996</v>
      </c>
      <c r="F9" s="7">
        <f t="shared" si="1"/>
        <v>0.12600479999998271</v>
      </c>
      <c r="G9" s="2">
        <v>15</v>
      </c>
      <c r="H9" s="8">
        <v>40</v>
      </c>
      <c r="I9" s="8">
        <v>25</v>
      </c>
      <c r="J9" s="8">
        <v>23</v>
      </c>
      <c r="K9" s="9">
        <f t="shared" si="2"/>
        <v>38.64</v>
      </c>
      <c r="L9" s="5">
        <f t="shared" si="3"/>
        <v>222.66229454996946</v>
      </c>
      <c r="M9" s="5">
        <f t="shared" si="4"/>
        <v>49853.248874999997</v>
      </c>
      <c r="N9" s="5">
        <f t="shared" si="5"/>
        <v>50075.911169549967</v>
      </c>
      <c r="O9" s="6">
        <f t="shared" si="6"/>
        <v>0.44464951181031204</v>
      </c>
      <c r="P9" s="6">
        <f t="shared" si="7"/>
        <v>0.39129157039307461</v>
      </c>
      <c r="Q9" s="6">
        <f t="shared" si="8"/>
        <v>0.37172699187342084</v>
      </c>
    </row>
    <row r="10" spans="1:17" x14ac:dyDescent="0.35">
      <c r="A10" s="4" t="s">
        <v>12</v>
      </c>
      <c r="B10" s="4" t="s">
        <v>18</v>
      </c>
      <c r="C10" s="7">
        <v>1285.403</v>
      </c>
      <c r="D10" s="7">
        <v>1388.5550000000001</v>
      </c>
      <c r="E10" s="7">
        <f t="shared" si="0"/>
        <v>103.15200000000004</v>
      </c>
      <c r="F10" s="7">
        <f t="shared" si="1"/>
        <v>9.9195200000018247E-2</v>
      </c>
      <c r="G10" s="2">
        <v>20</v>
      </c>
      <c r="H10" s="8">
        <v>67</v>
      </c>
      <c r="I10" s="8">
        <v>37</v>
      </c>
      <c r="J10" s="8">
        <v>21</v>
      </c>
      <c r="K10" s="9">
        <f t="shared" si="2"/>
        <v>35.28</v>
      </c>
      <c r="L10" s="5">
        <f t="shared" si="3"/>
        <v>415.49562773340978</v>
      </c>
      <c r="M10" s="5">
        <f t="shared" si="4"/>
        <v>112329.37146600003</v>
      </c>
      <c r="N10" s="5">
        <f t="shared" si="5"/>
        <v>112744.86709373344</v>
      </c>
      <c r="O10" s="6">
        <f t="shared" si="6"/>
        <v>0.36852731165843361</v>
      </c>
      <c r="P10" s="6">
        <f t="shared" si="7"/>
        <v>0.32430403425942156</v>
      </c>
      <c r="Q10" s="6">
        <f t="shared" si="8"/>
        <v>0.30808883254645048</v>
      </c>
    </row>
    <row r="11" spans="1:17" x14ac:dyDescent="0.35">
      <c r="A11" s="4" t="s">
        <v>19</v>
      </c>
      <c r="B11" s="4" t="s">
        <v>20</v>
      </c>
      <c r="C11" s="7">
        <v>1285.028</v>
      </c>
      <c r="D11" s="7">
        <v>1388.201</v>
      </c>
      <c r="E11" s="7">
        <f t="shared" si="0"/>
        <v>103.173</v>
      </c>
      <c r="F11" s="7">
        <f t="shared" si="1"/>
        <v>0.10712480000000113</v>
      </c>
      <c r="G11" s="2">
        <v>7</v>
      </c>
      <c r="H11" s="8">
        <v>18</v>
      </c>
      <c r="I11" s="8">
        <v>15</v>
      </c>
      <c r="J11" s="8">
        <v>6</v>
      </c>
      <c r="K11" s="9">
        <f t="shared" si="2"/>
        <v>10.08</v>
      </c>
      <c r="L11" s="5">
        <f t="shared" si="3"/>
        <v>19.23844463426687</v>
      </c>
      <c r="M11" s="5">
        <f t="shared" si="4"/>
        <v>3362.5673549999997</v>
      </c>
      <c r="N11" s="5">
        <f t="shared" si="5"/>
        <v>3381.8057996342664</v>
      </c>
      <c r="O11" s="6">
        <f t="shared" si="6"/>
        <v>0.56888082208468205</v>
      </c>
      <c r="P11" s="6">
        <f t="shared" si="7"/>
        <v>0.50061512343452019</v>
      </c>
      <c r="Q11" s="6">
        <f t="shared" si="8"/>
        <v>0.47558436726279418</v>
      </c>
    </row>
    <row r="12" spans="1:17" x14ac:dyDescent="0.35">
      <c r="A12" s="4" t="s">
        <v>19</v>
      </c>
      <c r="B12" s="4" t="s">
        <v>21</v>
      </c>
      <c r="C12" s="7">
        <v>1285.8389999999999</v>
      </c>
      <c r="D12" s="7">
        <v>1388.9269999999999</v>
      </c>
      <c r="E12" s="7">
        <f t="shared" si="0"/>
        <v>103.08799999999997</v>
      </c>
      <c r="F12" s="7">
        <f t="shared" si="1"/>
        <v>7.502879999998413E-2</v>
      </c>
      <c r="G12" s="2">
        <v>8</v>
      </c>
      <c r="H12" s="8">
        <v>22</v>
      </c>
      <c r="I12" s="8">
        <v>15</v>
      </c>
      <c r="J12" s="8">
        <v>6</v>
      </c>
      <c r="K12" s="9">
        <f t="shared" si="2"/>
        <v>10.08</v>
      </c>
      <c r="L12" s="5">
        <f t="shared" si="3"/>
        <v>20.113320550395745</v>
      </c>
      <c r="M12" s="5">
        <f t="shared" si="4"/>
        <v>3978.6469200000001</v>
      </c>
      <c r="N12" s="5">
        <f t="shared" si="5"/>
        <v>3998.7602405503958</v>
      </c>
      <c r="O12" s="6">
        <f t="shared" si="6"/>
        <v>0.50298891007347102</v>
      </c>
      <c r="P12" s="6">
        <f t="shared" si="7"/>
        <v>0.44263024086465452</v>
      </c>
      <c r="Q12" s="6">
        <f t="shared" si="8"/>
        <v>0.42049872882142175</v>
      </c>
    </row>
    <row r="13" spans="1:17" x14ac:dyDescent="0.35">
      <c r="A13" s="4" t="s">
        <v>19</v>
      </c>
      <c r="B13" s="4" t="s">
        <v>22</v>
      </c>
      <c r="C13" s="7">
        <v>1285.7380000000001</v>
      </c>
      <c r="D13" s="7">
        <v>1388.873</v>
      </c>
      <c r="E13" s="7">
        <f t="shared" si="0"/>
        <v>103.13499999999999</v>
      </c>
      <c r="F13" s="7">
        <f t="shared" si="1"/>
        <v>9.277599999999353E-2</v>
      </c>
      <c r="G13" s="2">
        <v>10</v>
      </c>
      <c r="H13" s="8">
        <v>30</v>
      </c>
      <c r="I13" s="8">
        <v>21</v>
      </c>
      <c r="J13" s="8">
        <v>12</v>
      </c>
      <c r="K13" s="9">
        <f t="shared" si="2"/>
        <v>20.16</v>
      </c>
      <c r="L13" s="5">
        <f t="shared" si="3"/>
        <v>48.575967333329949</v>
      </c>
      <c r="M13" s="5">
        <f t="shared" si="4"/>
        <v>16541.12844</v>
      </c>
      <c r="N13" s="5">
        <f t="shared" si="5"/>
        <v>16589.704407333331</v>
      </c>
      <c r="O13" s="6">
        <f t="shared" si="6"/>
        <v>0.29280791351446489</v>
      </c>
      <c r="P13" s="6">
        <f t="shared" si="7"/>
        <v>0.25767096389272909</v>
      </c>
      <c r="Q13" s="6">
        <f t="shared" si="8"/>
        <v>0.24478741569809262</v>
      </c>
    </row>
    <row r="14" spans="1:17" x14ac:dyDescent="0.35">
      <c r="A14" s="4" t="s">
        <v>19</v>
      </c>
      <c r="B14" s="4" t="s">
        <v>23</v>
      </c>
      <c r="C14" s="7">
        <v>1286.029</v>
      </c>
      <c r="D14" s="7">
        <v>1389.0609999999999</v>
      </c>
      <c r="E14" s="7">
        <f t="shared" si="0"/>
        <v>103.03199999999993</v>
      </c>
      <c r="F14" s="7">
        <f t="shared" si="1"/>
        <v>5.3883199999972931E-2</v>
      </c>
      <c r="G14" s="2">
        <v>5</v>
      </c>
      <c r="H14" s="8">
        <v>15</v>
      </c>
      <c r="I14" s="8">
        <v>11</v>
      </c>
      <c r="J14" s="8">
        <v>4</v>
      </c>
      <c r="K14" s="9">
        <f t="shared" si="2"/>
        <v>6.72</v>
      </c>
      <c r="L14" s="5">
        <f t="shared" si="3"/>
        <v>3.5265431833315617</v>
      </c>
      <c r="M14" s="5">
        <f t="shared" si="4"/>
        <v>1390.773465</v>
      </c>
      <c r="N14" s="5">
        <f t="shared" si="5"/>
        <v>1394.3000081833316</v>
      </c>
      <c r="O14" s="6">
        <f t="shared" si="6"/>
        <v>0.25292570914679857</v>
      </c>
      <c r="P14" s="6">
        <f t="shared" si="7"/>
        <v>0.22257462404918274</v>
      </c>
      <c r="Q14" s="6">
        <f t="shared" si="8"/>
        <v>0.2114458928467236</v>
      </c>
    </row>
    <row r="15" spans="1:17" x14ac:dyDescent="0.35">
      <c r="A15" s="4" t="s">
        <v>19</v>
      </c>
      <c r="B15" s="4" t="s">
        <v>24</v>
      </c>
      <c r="C15" s="7">
        <v>1285.8910000000001</v>
      </c>
      <c r="D15" s="7">
        <v>1388.9749999999999</v>
      </c>
      <c r="E15" s="7">
        <f t="shared" si="0"/>
        <v>103.08399999999983</v>
      </c>
      <c r="F15" s="7">
        <f t="shared" si="1"/>
        <v>7.3518399999933592E-2</v>
      </c>
      <c r="G15" s="2">
        <v>5</v>
      </c>
      <c r="H15" s="8">
        <v>32</v>
      </c>
      <c r="I15" s="8">
        <v>14</v>
      </c>
      <c r="J15" s="8">
        <v>9</v>
      </c>
      <c r="K15" s="9">
        <f t="shared" si="2"/>
        <v>15.12</v>
      </c>
      <c r="L15" s="5">
        <f t="shared" si="3"/>
        <v>4.8116261166623211</v>
      </c>
      <c r="M15" s="5">
        <f t="shared" si="4"/>
        <v>9399.1857929999987</v>
      </c>
      <c r="N15" s="5">
        <f t="shared" si="5"/>
        <v>9403.9974191166602</v>
      </c>
      <c r="O15" s="6">
        <f t="shared" si="6"/>
        <v>5.1165753266596371E-2</v>
      </c>
      <c r="P15" s="6">
        <f t="shared" si="7"/>
        <v>4.5025862874604805E-2</v>
      </c>
      <c r="Q15" s="6">
        <f t="shared" si="8"/>
        <v>4.2774569730874561E-2</v>
      </c>
    </row>
    <row r="16" spans="1:17" x14ac:dyDescent="0.35">
      <c r="A16" s="4" t="s">
        <v>19</v>
      </c>
      <c r="B16" s="4" t="s">
        <v>25</v>
      </c>
      <c r="C16" s="7">
        <v>1285.682</v>
      </c>
      <c r="D16" s="7">
        <v>1388.8620000000001</v>
      </c>
      <c r="E16" s="7">
        <f t="shared" si="0"/>
        <v>103.18000000000006</v>
      </c>
      <c r="F16" s="7">
        <f t="shared" si="1"/>
        <v>0.10976800000002385</v>
      </c>
      <c r="G16" s="2">
        <v>4</v>
      </c>
      <c r="H16" s="8">
        <v>17</v>
      </c>
      <c r="I16" s="8">
        <v>13</v>
      </c>
      <c r="J16" s="8">
        <v>5</v>
      </c>
      <c r="K16" s="9">
        <f t="shared" si="2"/>
        <v>8.4</v>
      </c>
      <c r="L16" s="5">
        <f t="shared" si="3"/>
        <v>3.6782525013341325</v>
      </c>
      <c r="M16" s="5">
        <f t="shared" si="4"/>
        <v>2533.8710700000001</v>
      </c>
      <c r="N16" s="5">
        <f t="shared" si="5"/>
        <v>2537.5493225013342</v>
      </c>
      <c r="O16" s="6">
        <f t="shared" si="6"/>
        <v>0.1449529460853346</v>
      </c>
      <c r="P16" s="6">
        <f t="shared" si="7"/>
        <v>0.12755859255509444</v>
      </c>
      <c r="Q16" s="6">
        <f t="shared" si="8"/>
        <v>0.12118066292733971</v>
      </c>
    </row>
    <row r="17" spans="1:17" x14ac:dyDescent="0.35">
      <c r="A17" s="4" t="s">
        <v>19</v>
      </c>
      <c r="B17" s="4" t="s">
        <v>26</v>
      </c>
      <c r="C17" s="7">
        <v>1285.0219999999999</v>
      </c>
      <c r="D17" s="7">
        <v>1388.2329999999999</v>
      </c>
      <c r="E17" s="7">
        <f t="shared" si="0"/>
        <v>103.21100000000001</v>
      </c>
      <c r="F17" s="7">
        <f t="shared" si="1"/>
        <v>0.12147360000000162</v>
      </c>
      <c r="G17" s="2">
        <v>10</v>
      </c>
      <c r="H17" s="8">
        <v>55</v>
      </c>
      <c r="I17" s="8">
        <v>13</v>
      </c>
      <c r="J17" s="8">
        <v>13</v>
      </c>
      <c r="K17" s="9">
        <f t="shared" si="2"/>
        <v>21.84</v>
      </c>
      <c r="L17" s="5">
        <f t="shared" si="3"/>
        <v>63.601552400000848</v>
      </c>
      <c r="M17" s="5">
        <f t="shared" si="4"/>
        <v>20661.708330000001</v>
      </c>
      <c r="N17" s="5">
        <f t="shared" si="5"/>
        <v>20725.309882400001</v>
      </c>
      <c r="O17" s="6">
        <f t="shared" si="6"/>
        <v>0.30687865590859748</v>
      </c>
      <c r="P17" s="6">
        <f t="shared" si="7"/>
        <v>0.27005321719956576</v>
      </c>
      <c r="Q17" s="6">
        <f t="shared" si="8"/>
        <v>0.25655055633958745</v>
      </c>
    </row>
    <row r="18" spans="1:17" x14ac:dyDescent="0.35">
      <c r="A18" s="4" t="s">
        <v>19</v>
      </c>
      <c r="B18" s="4" t="s">
        <v>27</v>
      </c>
      <c r="C18" s="7">
        <v>1285.414</v>
      </c>
      <c r="D18" s="7">
        <v>1388.636</v>
      </c>
      <c r="E18" s="7">
        <f t="shared" si="0"/>
        <v>103.22199999999998</v>
      </c>
      <c r="F18" s="7">
        <f t="shared" si="1"/>
        <v>0.12562719999998961</v>
      </c>
      <c r="G18" s="2">
        <v>13</v>
      </c>
      <c r="H18" s="8">
        <v>59</v>
      </c>
      <c r="I18" s="8">
        <v>46</v>
      </c>
      <c r="J18" s="8">
        <v>18</v>
      </c>
      <c r="K18" s="9">
        <f t="shared" si="2"/>
        <v>30.24</v>
      </c>
      <c r="L18" s="5">
        <f t="shared" si="3"/>
        <v>144.5105489689214</v>
      </c>
      <c r="M18" s="5">
        <f t="shared" si="4"/>
        <v>112916.38587300001</v>
      </c>
      <c r="N18" s="5">
        <f t="shared" si="5"/>
        <v>113060.89642196892</v>
      </c>
      <c r="O18" s="6">
        <f t="shared" si="6"/>
        <v>0.12781656040438175</v>
      </c>
      <c r="P18" s="6">
        <f t="shared" si="7"/>
        <v>0.11247857315585594</v>
      </c>
      <c r="Q18" s="6">
        <f t="shared" si="8"/>
        <v>0.10685464449806313</v>
      </c>
    </row>
    <row r="19" spans="1:17" x14ac:dyDescent="0.35">
      <c r="A19" s="4" t="s">
        <v>19</v>
      </c>
      <c r="B19" s="4" t="s">
        <v>28</v>
      </c>
      <c r="C19" s="7">
        <v>1285.806</v>
      </c>
      <c r="D19" s="7">
        <v>1388.8620000000001</v>
      </c>
      <c r="E19" s="7">
        <f t="shared" si="0"/>
        <v>103.05600000000004</v>
      </c>
      <c r="F19" s="7">
        <f t="shared" si="1"/>
        <v>6.2945600000013258E-2</v>
      </c>
      <c r="G19" s="2">
        <v>18</v>
      </c>
      <c r="H19" s="8">
        <v>57</v>
      </c>
      <c r="I19" s="8">
        <v>35</v>
      </c>
      <c r="J19" s="8">
        <v>11</v>
      </c>
      <c r="K19" s="9">
        <f t="shared" si="2"/>
        <v>18.48</v>
      </c>
      <c r="L19" s="5">
        <f t="shared" si="3"/>
        <v>192.20678153284049</v>
      </c>
      <c r="M19" s="5">
        <f t="shared" si="4"/>
        <v>43874.251829999994</v>
      </c>
      <c r="N19" s="5">
        <f t="shared" si="5"/>
        <v>44066.458611532835</v>
      </c>
      <c r="O19" s="6">
        <f t="shared" si="6"/>
        <v>0.43617478596870318</v>
      </c>
      <c r="P19" s="6">
        <f t="shared" si="7"/>
        <v>0.38383381165245878</v>
      </c>
      <c r="Q19" s="6">
        <f t="shared" si="8"/>
        <v>0.36464212106983585</v>
      </c>
    </row>
    <row r="20" spans="1:17" x14ac:dyDescent="0.35">
      <c r="A20" s="4" t="s">
        <v>19</v>
      </c>
      <c r="B20" s="4" t="s">
        <v>29</v>
      </c>
      <c r="C20" s="7">
        <v>1285.289</v>
      </c>
      <c r="D20" s="7">
        <v>1388.5170000000001</v>
      </c>
      <c r="E20" s="7">
        <f t="shared" si="0"/>
        <v>103.22800000000007</v>
      </c>
      <c r="F20" s="7">
        <f t="shared" si="1"/>
        <v>0.12789280000002634</v>
      </c>
      <c r="G20" s="2">
        <v>15</v>
      </c>
      <c r="H20" s="8">
        <v>46</v>
      </c>
      <c r="I20" s="8">
        <v>36</v>
      </c>
      <c r="J20" s="8">
        <v>12</v>
      </c>
      <c r="K20" s="9">
        <f t="shared" si="2"/>
        <v>20.16</v>
      </c>
      <c r="L20" s="5">
        <f t="shared" si="3"/>
        <v>225.99856755004657</v>
      </c>
      <c r="M20" s="5">
        <f t="shared" si="4"/>
        <v>42424.330202999998</v>
      </c>
      <c r="N20" s="5">
        <f t="shared" si="5"/>
        <v>42650.328770550041</v>
      </c>
      <c r="O20" s="6">
        <f t="shared" si="6"/>
        <v>0.52988704674674891</v>
      </c>
      <c r="P20" s="6">
        <f t="shared" si="7"/>
        <v>0.46630060113713906</v>
      </c>
      <c r="Q20" s="6">
        <f t="shared" si="8"/>
        <v>0.44298557108028208</v>
      </c>
    </row>
    <row r="21" spans="1:17" x14ac:dyDescent="0.35">
      <c r="A21" s="4" t="s">
        <v>19</v>
      </c>
      <c r="B21" s="4" t="s">
        <v>30</v>
      </c>
      <c r="C21" s="7">
        <v>1285.7529999999999</v>
      </c>
      <c r="D21" s="7">
        <v>1388.7750000000001</v>
      </c>
      <c r="E21" s="7">
        <f t="shared" si="0"/>
        <v>103.02200000000016</v>
      </c>
      <c r="F21" s="7">
        <f t="shared" si="1"/>
        <v>5.0107200000063301E-2</v>
      </c>
      <c r="G21" s="2">
        <v>8</v>
      </c>
      <c r="H21" s="8">
        <v>26</v>
      </c>
      <c r="I21" s="8">
        <v>15</v>
      </c>
      <c r="J21" s="8">
        <v>8</v>
      </c>
      <c r="K21" s="9">
        <f t="shared" si="2"/>
        <v>13.44</v>
      </c>
      <c r="L21" s="5">
        <f t="shared" si="3"/>
        <v>13.432470937616969</v>
      </c>
      <c r="M21" s="5">
        <f t="shared" si="4"/>
        <v>6686.1172800000004</v>
      </c>
      <c r="N21" s="5">
        <f t="shared" si="5"/>
        <v>6699.5497509376173</v>
      </c>
      <c r="O21" s="6">
        <f t="shared" si="6"/>
        <v>0.20049811460444883</v>
      </c>
      <c r="P21" s="6">
        <f t="shared" si="7"/>
        <v>0.17643834085191498</v>
      </c>
      <c r="Q21" s="6">
        <f t="shared" si="8"/>
        <v>0.16761642380931924</v>
      </c>
    </row>
    <row r="22" spans="1:17" x14ac:dyDescent="0.35">
      <c r="A22" s="4" t="s">
        <v>19</v>
      </c>
      <c r="B22" s="4" t="s">
        <v>31</v>
      </c>
      <c r="C22" s="7">
        <v>1284.799</v>
      </c>
      <c r="D22" s="7">
        <v>1388.0129999999999</v>
      </c>
      <c r="E22" s="7">
        <f t="shared" si="0"/>
        <v>103.21399999999994</v>
      </c>
      <c r="F22" s="7">
        <f t="shared" si="1"/>
        <v>0.12260639999998091</v>
      </c>
      <c r="G22" s="2">
        <v>7</v>
      </c>
      <c r="H22" s="8">
        <v>20</v>
      </c>
      <c r="I22" s="8">
        <v>17</v>
      </c>
      <c r="J22" s="8">
        <v>10</v>
      </c>
      <c r="K22" s="9">
        <f t="shared" si="2"/>
        <v>16.8</v>
      </c>
      <c r="L22" s="5">
        <f t="shared" si="3"/>
        <v>22.018770986796572</v>
      </c>
      <c r="M22" s="5">
        <f t="shared" si="4"/>
        <v>7590.0210749999997</v>
      </c>
      <c r="N22" s="5">
        <f t="shared" si="5"/>
        <v>7612.0398459867965</v>
      </c>
      <c r="O22" s="6">
        <f t="shared" si="6"/>
        <v>0.28926242416354747</v>
      </c>
      <c r="P22" s="6">
        <f t="shared" si="7"/>
        <v>0.25455093326392175</v>
      </c>
      <c r="Q22" s="6">
        <f t="shared" si="8"/>
        <v>0.24182338660072566</v>
      </c>
    </row>
    <row r="23" spans="1:17" x14ac:dyDescent="0.35">
      <c r="A23" s="4" t="s">
        <v>19</v>
      </c>
      <c r="B23" s="4" t="s">
        <v>32</v>
      </c>
      <c r="C23" s="7">
        <v>1284.711</v>
      </c>
      <c r="D23" s="7">
        <v>1387.8230000000001</v>
      </c>
      <c r="E23" s="7">
        <f t="shared" si="0"/>
        <v>103.11200000000008</v>
      </c>
      <c r="F23" s="7">
        <f t="shared" si="1"/>
        <v>8.4091200000031563E-2</v>
      </c>
      <c r="G23" s="2">
        <v>4</v>
      </c>
      <c r="H23" s="8">
        <v>12</v>
      </c>
      <c r="I23" s="8">
        <v>7</v>
      </c>
      <c r="J23" s="8">
        <v>4</v>
      </c>
      <c r="K23" s="9">
        <f t="shared" si="2"/>
        <v>6.72</v>
      </c>
      <c r="L23" s="5">
        <f t="shared" si="3"/>
        <v>2.8178400512010575</v>
      </c>
      <c r="M23" s="5">
        <f t="shared" si="4"/>
        <v>707.51606400000014</v>
      </c>
      <c r="N23" s="5">
        <f t="shared" si="5"/>
        <v>710.33390405120122</v>
      </c>
      <c r="O23" s="6">
        <f t="shared" si="6"/>
        <v>0.3966923210521493</v>
      </c>
      <c r="P23" s="6">
        <f t="shared" si="7"/>
        <v>0.34908924252589141</v>
      </c>
      <c r="Q23" s="6">
        <f t="shared" si="8"/>
        <v>0.33163478039959682</v>
      </c>
    </row>
    <row r="24" spans="1:17" x14ac:dyDescent="0.35">
      <c r="A24" s="4" t="s">
        <v>19</v>
      </c>
      <c r="B24" s="4" t="s">
        <v>33</v>
      </c>
      <c r="C24" s="7">
        <v>1284.799</v>
      </c>
      <c r="D24" s="7">
        <v>1387.875</v>
      </c>
      <c r="E24" s="7">
        <f t="shared" si="0"/>
        <v>103.07600000000002</v>
      </c>
      <c r="F24" s="7">
        <f t="shared" si="1"/>
        <v>7.0497600000010152E-2</v>
      </c>
      <c r="G24" s="2">
        <v>4</v>
      </c>
      <c r="H24" s="8">
        <v>15</v>
      </c>
      <c r="I24" s="8">
        <v>5</v>
      </c>
      <c r="J24" s="8">
        <v>4</v>
      </c>
      <c r="K24" s="9">
        <f t="shared" si="2"/>
        <v>6.72</v>
      </c>
      <c r="L24" s="5">
        <f t="shared" si="3"/>
        <v>2.3623275776003405</v>
      </c>
      <c r="M24" s="5">
        <f t="shared" si="4"/>
        <v>622.01699999999994</v>
      </c>
      <c r="N24" s="5">
        <f t="shared" si="5"/>
        <v>624.37932757760029</v>
      </c>
      <c r="O24" s="6">
        <f t="shared" si="6"/>
        <v>0.37834814082737889</v>
      </c>
      <c r="P24" s="6">
        <f t="shared" si="7"/>
        <v>0.3329463639280934</v>
      </c>
      <c r="Q24" s="6">
        <f t="shared" si="8"/>
        <v>0.31629904573168871</v>
      </c>
    </row>
    <row r="25" spans="1:17" x14ac:dyDescent="0.35">
      <c r="F25" s="10"/>
    </row>
    <row r="27" spans="1:17" x14ac:dyDescent="0.35">
      <c r="A27" s="1" t="s">
        <v>53</v>
      </c>
    </row>
    <row r="28" spans="1:17" x14ac:dyDescent="0.35">
      <c r="A28" s="2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ESM_4 (supplemetary)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Editor</cp:lastModifiedBy>
  <dcterms:created xsi:type="dcterms:W3CDTF">2021-04-28T03:49:13Z</dcterms:created>
  <dcterms:modified xsi:type="dcterms:W3CDTF">2022-12-26T06:41:07Z</dcterms:modified>
</cp:coreProperties>
</file>