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УРНАЛ-ПЕТРОЛОГИЯ\Cтатьи\2022\5_2022\Координатору\Supplementary_Лебедева\Supplementary_русск\"/>
    </mc:Choice>
  </mc:AlternateContent>
  <xr:revisionPtr revIDLastSave="0" documentId="13_ncr:1_{BB1BCC32-AC70-44DC-B22D-A537848961FB}" xr6:coauthVersionLast="47" xr6:coauthVersionMax="47" xr10:uidLastSave="{00000000-0000-0000-0000-000000000000}"/>
  <bookViews>
    <workbookView xWindow="-110" yWindow="-110" windowWidth="38620" windowHeight="21220" activeTab="3" xr2:uid="{00000000-000D-0000-FFFF-FFFF00000000}"/>
  </bookViews>
  <sheets>
    <sheet name="Grt эклогитов и гр пироксенитов" sheetId="2" r:id="rId1"/>
    <sheet name="Cpx эклогитов и гр пироксенитов" sheetId="3" r:id="rId2"/>
    <sheet name="кальцит" sheetId="5" r:id="rId3"/>
    <sheet name="WR" sheetId="4" r:id="rId4"/>
    <sheet name="рассчитанные составы пород" sheetId="1" r:id="rId5"/>
  </sheets>
  <definedNames>
    <definedName name="_ftn1" localSheetId="1">'Cpx эклогитов и гр пироксенитов'!$A$5</definedName>
    <definedName name="_ftnref1" localSheetId="1">'Cpx эклогитов и гр пироксенитов'!$A$1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3" i="5" l="1"/>
  <c r="AH8" i="2"/>
  <c r="AH10" i="2"/>
  <c r="AH9" i="2"/>
  <c r="AH7" i="2"/>
  <c r="AH6" i="2"/>
  <c r="AH39" i="2"/>
  <c r="AH40" i="2"/>
  <c r="AH41" i="2"/>
  <c r="AH42" i="2"/>
  <c r="AH43" i="2"/>
  <c r="AH44" i="2"/>
  <c r="AH45" i="2"/>
  <c r="AH46" i="2"/>
  <c r="AH47" i="2"/>
  <c r="AH48" i="2"/>
  <c r="AG44" i="2" l="1"/>
  <c r="AG43" i="2"/>
  <c r="AG48" i="2"/>
  <c r="AG47" i="2"/>
  <c r="AG42" i="2"/>
  <c r="AG41" i="2"/>
  <c r="AG40" i="2"/>
  <c r="AG39" i="2"/>
  <c r="AG46" i="2"/>
  <c r="AG45" i="2"/>
  <c r="AH11" i="2" l="1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F4" i="5"/>
  <c r="AG4" i="5"/>
  <c r="AF5" i="5"/>
  <c r="AG5" i="5"/>
  <c r="AF6" i="5"/>
  <c r="AG6" i="5"/>
  <c r="AF7" i="5"/>
  <c r="AG7" i="5"/>
  <c r="AF8" i="5"/>
  <c r="AG8" i="5"/>
  <c r="AG3" i="5"/>
  <c r="AF3" i="5"/>
  <c r="AE4" i="5"/>
  <c r="AE5" i="5"/>
  <c r="AE6" i="5"/>
  <c r="AE7" i="5"/>
  <c r="AE8" i="5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3" i="2"/>
  <c r="AW15" i="3"/>
  <c r="AW17" i="3"/>
  <c r="AW18" i="3"/>
  <c r="AW19" i="3"/>
  <c r="AW21" i="3"/>
  <c r="AW22" i="3"/>
  <c r="AW26" i="3"/>
  <c r="AW35" i="3"/>
  <c r="AW40" i="3"/>
  <c r="AU48" i="3"/>
  <c r="AT48" i="3"/>
  <c r="AS48" i="3"/>
  <c r="AR48" i="3"/>
  <c r="AQ48" i="3"/>
  <c r="AP48" i="3"/>
  <c r="AO48" i="3"/>
  <c r="AN48" i="3"/>
  <c r="AM48" i="3"/>
  <c r="AL48" i="3"/>
  <c r="AJ48" i="3"/>
  <c r="AI48" i="3"/>
  <c r="AH48" i="3"/>
  <c r="AG48" i="3"/>
  <c r="AF48" i="3"/>
  <c r="AU47" i="3"/>
  <c r="AT47" i="3"/>
  <c r="AS47" i="3"/>
  <c r="AR47" i="3"/>
  <c r="AQ47" i="3"/>
  <c r="AP47" i="3"/>
  <c r="AO47" i="3"/>
  <c r="AN47" i="3"/>
  <c r="AM47" i="3"/>
  <c r="AL47" i="3"/>
  <c r="AJ47" i="3"/>
  <c r="AI47" i="3"/>
  <c r="AH47" i="3"/>
  <c r="AG47" i="3"/>
  <c r="AF47" i="3"/>
  <c r="AU46" i="3"/>
  <c r="AT46" i="3"/>
  <c r="AS46" i="3"/>
  <c r="AR46" i="3"/>
  <c r="AQ46" i="3"/>
  <c r="AP46" i="3"/>
  <c r="AO46" i="3"/>
  <c r="AN46" i="3"/>
  <c r="AM46" i="3"/>
  <c r="AL46" i="3"/>
  <c r="AJ46" i="3"/>
  <c r="AI46" i="3"/>
  <c r="AH46" i="3"/>
  <c r="AG46" i="3"/>
  <c r="AF46" i="3"/>
  <c r="AU45" i="3"/>
  <c r="AT45" i="3"/>
  <c r="AS45" i="3"/>
  <c r="AR45" i="3"/>
  <c r="AQ45" i="3"/>
  <c r="AP45" i="3"/>
  <c r="AO45" i="3"/>
  <c r="AN45" i="3"/>
  <c r="AM45" i="3"/>
  <c r="AL45" i="3"/>
  <c r="AJ45" i="3"/>
  <c r="AI45" i="3"/>
  <c r="AH45" i="3"/>
  <c r="AG45" i="3"/>
  <c r="AF45" i="3"/>
  <c r="AU44" i="3"/>
  <c r="AT44" i="3"/>
  <c r="AS44" i="3"/>
  <c r="AR44" i="3"/>
  <c r="AQ44" i="3"/>
  <c r="AP44" i="3"/>
  <c r="AO44" i="3"/>
  <c r="AN44" i="3"/>
  <c r="AM44" i="3"/>
  <c r="AL44" i="3"/>
  <c r="AJ44" i="3"/>
  <c r="AI44" i="3"/>
  <c r="AH44" i="3"/>
  <c r="AG44" i="3"/>
  <c r="AF44" i="3"/>
  <c r="AU43" i="3"/>
  <c r="AT43" i="3"/>
  <c r="AS43" i="3"/>
  <c r="AR43" i="3"/>
  <c r="AQ43" i="3"/>
  <c r="AP43" i="3"/>
  <c r="AO43" i="3"/>
  <c r="AN43" i="3"/>
  <c r="AM43" i="3"/>
  <c r="AL43" i="3"/>
  <c r="AJ43" i="3"/>
  <c r="AI43" i="3"/>
  <c r="AH43" i="3"/>
  <c r="AG43" i="3"/>
  <c r="AF43" i="3"/>
  <c r="AU42" i="3"/>
  <c r="AT42" i="3"/>
  <c r="AS42" i="3"/>
  <c r="AR42" i="3"/>
  <c r="AQ42" i="3"/>
  <c r="AP42" i="3"/>
  <c r="AO42" i="3"/>
  <c r="AN42" i="3"/>
  <c r="AM42" i="3"/>
  <c r="AL42" i="3"/>
  <c r="AV42" i="3" s="1"/>
  <c r="AJ42" i="3"/>
  <c r="AI42" i="3"/>
  <c r="AH42" i="3"/>
  <c r="AG42" i="3"/>
  <c r="AF42" i="3"/>
  <c r="AU41" i="3"/>
  <c r="AT41" i="3"/>
  <c r="AS41" i="3"/>
  <c r="AR41" i="3"/>
  <c r="AQ41" i="3"/>
  <c r="AP41" i="3"/>
  <c r="AO41" i="3"/>
  <c r="AN41" i="3"/>
  <c r="AM41" i="3"/>
  <c r="AL41" i="3"/>
  <c r="AJ41" i="3"/>
  <c r="AI41" i="3"/>
  <c r="AH41" i="3"/>
  <c r="AG41" i="3"/>
  <c r="AF41" i="3"/>
  <c r="AU40" i="3"/>
  <c r="AT40" i="3"/>
  <c r="AS40" i="3"/>
  <c r="AR40" i="3"/>
  <c r="AQ40" i="3"/>
  <c r="AP40" i="3"/>
  <c r="AO40" i="3"/>
  <c r="AN40" i="3"/>
  <c r="AM40" i="3"/>
  <c r="AL40" i="3"/>
  <c r="AJ40" i="3"/>
  <c r="AI40" i="3"/>
  <c r="AH40" i="3"/>
  <c r="AG40" i="3"/>
  <c r="AF40" i="3"/>
  <c r="AU39" i="3"/>
  <c r="AT39" i="3"/>
  <c r="AS39" i="3"/>
  <c r="AR39" i="3"/>
  <c r="AQ39" i="3"/>
  <c r="AP39" i="3"/>
  <c r="AO39" i="3"/>
  <c r="AN39" i="3"/>
  <c r="AM39" i="3"/>
  <c r="AL39" i="3"/>
  <c r="AJ39" i="3"/>
  <c r="AI39" i="3"/>
  <c r="AH39" i="3"/>
  <c r="AG39" i="3"/>
  <c r="AF39" i="3"/>
  <c r="AU38" i="3"/>
  <c r="AT38" i="3"/>
  <c r="AS38" i="3"/>
  <c r="AR38" i="3"/>
  <c r="AQ38" i="3"/>
  <c r="AP38" i="3"/>
  <c r="AO38" i="3"/>
  <c r="AN38" i="3"/>
  <c r="AV38" i="3" s="1"/>
  <c r="AM38" i="3"/>
  <c r="AL38" i="3"/>
  <c r="AJ38" i="3"/>
  <c r="AI38" i="3"/>
  <c r="AH38" i="3"/>
  <c r="AG38" i="3"/>
  <c r="AF38" i="3"/>
  <c r="AU37" i="3"/>
  <c r="AT37" i="3"/>
  <c r="AS37" i="3"/>
  <c r="AR37" i="3"/>
  <c r="AQ37" i="3"/>
  <c r="AP37" i="3"/>
  <c r="AO37" i="3"/>
  <c r="AN37" i="3"/>
  <c r="AM37" i="3"/>
  <c r="AL37" i="3"/>
  <c r="AJ37" i="3"/>
  <c r="AI37" i="3"/>
  <c r="AH37" i="3"/>
  <c r="AG37" i="3"/>
  <c r="AF37" i="3"/>
  <c r="AU36" i="3"/>
  <c r="AT36" i="3"/>
  <c r="AS36" i="3"/>
  <c r="AR36" i="3"/>
  <c r="AQ36" i="3"/>
  <c r="AP36" i="3"/>
  <c r="AO36" i="3"/>
  <c r="AN36" i="3"/>
  <c r="AM36" i="3"/>
  <c r="AL36" i="3"/>
  <c r="AJ36" i="3"/>
  <c r="AI36" i="3"/>
  <c r="AH36" i="3"/>
  <c r="AG36" i="3"/>
  <c r="AF36" i="3"/>
  <c r="AU35" i="3"/>
  <c r="AT35" i="3"/>
  <c r="AS35" i="3"/>
  <c r="AR35" i="3"/>
  <c r="AQ35" i="3"/>
  <c r="AP35" i="3"/>
  <c r="AO35" i="3"/>
  <c r="AN35" i="3"/>
  <c r="AM35" i="3"/>
  <c r="AL35" i="3"/>
  <c r="AJ35" i="3"/>
  <c r="AI35" i="3"/>
  <c r="AH35" i="3"/>
  <c r="AG35" i="3"/>
  <c r="AF35" i="3"/>
  <c r="AU34" i="3"/>
  <c r="AT34" i="3"/>
  <c r="AS34" i="3"/>
  <c r="AR34" i="3"/>
  <c r="AQ34" i="3"/>
  <c r="AP34" i="3"/>
  <c r="AO34" i="3"/>
  <c r="AN34" i="3"/>
  <c r="AM34" i="3"/>
  <c r="AL34" i="3"/>
  <c r="AJ34" i="3"/>
  <c r="AI34" i="3"/>
  <c r="AH34" i="3"/>
  <c r="AG34" i="3"/>
  <c r="AF34" i="3"/>
  <c r="AU33" i="3"/>
  <c r="AT33" i="3"/>
  <c r="AS33" i="3"/>
  <c r="AR33" i="3"/>
  <c r="AQ33" i="3"/>
  <c r="AP33" i="3"/>
  <c r="AO33" i="3"/>
  <c r="AN33" i="3"/>
  <c r="AM33" i="3"/>
  <c r="AL33" i="3"/>
  <c r="AJ33" i="3"/>
  <c r="AI33" i="3"/>
  <c r="AH33" i="3"/>
  <c r="AG33" i="3"/>
  <c r="AF33" i="3"/>
  <c r="AU32" i="3"/>
  <c r="AT32" i="3"/>
  <c r="AS32" i="3"/>
  <c r="AR32" i="3"/>
  <c r="AQ32" i="3"/>
  <c r="AP32" i="3"/>
  <c r="AO32" i="3"/>
  <c r="AN32" i="3"/>
  <c r="AM32" i="3"/>
  <c r="AL32" i="3"/>
  <c r="AJ32" i="3"/>
  <c r="AI32" i="3"/>
  <c r="AH32" i="3"/>
  <c r="AG32" i="3"/>
  <c r="AF32" i="3"/>
  <c r="AU31" i="3"/>
  <c r="AT31" i="3"/>
  <c r="AS31" i="3"/>
  <c r="AR31" i="3"/>
  <c r="AQ31" i="3"/>
  <c r="AP31" i="3"/>
  <c r="AO31" i="3"/>
  <c r="AN31" i="3"/>
  <c r="AM31" i="3"/>
  <c r="AL31" i="3"/>
  <c r="AJ31" i="3"/>
  <c r="AI31" i="3"/>
  <c r="AH31" i="3"/>
  <c r="AG31" i="3"/>
  <c r="AF31" i="3"/>
  <c r="AU30" i="3"/>
  <c r="AT30" i="3"/>
  <c r="AS30" i="3"/>
  <c r="AR30" i="3"/>
  <c r="AQ30" i="3"/>
  <c r="AP30" i="3"/>
  <c r="AO30" i="3"/>
  <c r="AN30" i="3"/>
  <c r="AM30" i="3"/>
  <c r="AL30" i="3"/>
  <c r="AJ30" i="3"/>
  <c r="AI30" i="3"/>
  <c r="AH30" i="3"/>
  <c r="AG30" i="3"/>
  <c r="AF30" i="3"/>
  <c r="AU29" i="3"/>
  <c r="AT29" i="3"/>
  <c r="AS29" i="3"/>
  <c r="AR29" i="3"/>
  <c r="AQ29" i="3"/>
  <c r="AP29" i="3"/>
  <c r="AO29" i="3"/>
  <c r="AN29" i="3"/>
  <c r="AM29" i="3"/>
  <c r="AL29" i="3"/>
  <c r="AJ29" i="3"/>
  <c r="AI29" i="3"/>
  <c r="AH29" i="3"/>
  <c r="AG29" i="3"/>
  <c r="AF29" i="3"/>
  <c r="AU28" i="3"/>
  <c r="AT28" i="3"/>
  <c r="AS28" i="3"/>
  <c r="AR28" i="3"/>
  <c r="AQ28" i="3"/>
  <c r="AP28" i="3"/>
  <c r="AO28" i="3"/>
  <c r="AN28" i="3"/>
  <c r="AM28" i="3"/>
  <c r="AL28" i="3"/>
  <c r="AJ28" i="3"/>
  <c r="AI28" i="3"/>
  <c r="AH28" i="3"/>
  <c r="AG28" i="3"/>
  <c r="AF28" i="3"/>
  <c r="AU27" i="3"/>
  <c r="AT27" i="3"/>
  <c r="AS27" i="3"/>
  <c r="AR27" i="3"/>
  <c r="AQ27" i="3"/>
  <c r="AP27" i="3"/>
  <c r="AO27" i="3"/>
  <c r="AN27" i="3"/>
  <c r="AM27" i="3"/>
  <c r="AL27" i="3"/>
  <c r="AJ27" i="3"/>
  <c r="AI27" i="3"/>
  <c r="AH27" i="3"/>
  <c r="AG27" i="3"/>
  <c r="AF27" i="3"/>
  <c r="AU26" i="3"/>
  <c r="AT26" i="3"/>
  <c r="AS26" i="3"/>
  <c r="AR26" i="3"/>
  <c r="AQ26" i="3"/>
  <c r="AP26" i="3"/>
  <c r="AO26" i="3"/>
  <c r="AN26" i="3"/>
  <c r="AM26" i="3"/>
  <c r="AL26" i="3"/>
  <c r="AV26" i="3" s="1"/>
  <c r="AJ26" i="3"/>
  <c r="AI26" i="3"/>
  <c r="AH26" i="3"/>
  <c r="AG26" i="3"/>
  <c r="AF26" i="3"/>
  <c r="AU25" i="3"/>
  <c r="AT25" i="3"/>
  <c r="AS25" i="3"/>
  <c r="AR25" i="3"/>
  <c r="AQ25" i="3"/>
  <c r="AP25" i="3"/>
  <c r="AO25" i="3"/>
  <c r="AN25" i="3"/>
  <c r="AM25" i="3"/>
  <c r="AL25" i="3"/>
  <c r="AJ25" i="3"/>
  <c r="AI25" i="3"/>
  <c r="AH25" i="3"/>
  <c r="AG25" i="3"/>
  <c r="AF25" i="3"/>
  <c r="AU24" i="3"/>
  <c r="AT24" i="3"/>
  <c r="AS24" i="3"/>
  <c r="AR24" i="3"/>
  <c r="AQ24" i="3"/>
  <c r="AP24" i="3"/>
  <c r="AO24" i="3"/>
  <c r="AN24" i="3"/>
  <c r="AM24" i="3"/>
  <c r="AL24" i="3"/>
  <c r="AJ24" i="3"/>
  <c r="AI24" i="3"/>
  <c r="AH24" i="3"/>
  <c r="AG24" i="3"/>
  <c r="AF24" i="3"/>
  <c r="AU23" i="3"/>
  <c r="AT23" i="3"/>
  <c r="AS23" i="3"/>
  <c r="AR23" i="3"/>
  <c r="AQ23" i="3"/>
  <c r="AP23" i="3"/>
  <c r="AO23" i="3"/>
  <c r="AN23" i="3"/>
  <c r="AM23" i="3"/>
  <c r="AL23" i="3"/>
  <c r="AJ23" i="3"/>
  <c r="AI23" i="3"/>
  <c r="AH23" i="3"/>
  <c r="AG23" i="3"/>
  <c r="AF23" i="3"/>
  <c r="AU22" i="3"/>
  <c r="AT22" i="3"/>
  <c r="AS22" i="3"/>
  <c r="AR22" i="3"/>
  <c r="AQ22" i="3"/>
  <c r="AP22" i="3"/>
  <c r="AO22" i="3"/>
  <c r="AN22" i="3"/>
  <c r="AM22" i="3"/>
  <c r="AL22" i="3"/>
  <c r="AJ22" i="3"/>
  <c r="AI22" i="3"/>
  <c r="AH22" i="3"/>
  <c r="AG22" i="3"/>
  <c r="AF22" i="3"/>
  <c r="AU21" i="3"/>
  <c r="AT21" i="3"/>
  <c r="AS21" i="3"/>
  <c r="AR21" i="3"/>
  <c r="AQ21" i="3"/>
  <c r="AP21" i="3"/>
  <c r="AO21" i="3"/>
  <c r="AN21" i="3"/>
  <c r="AM21" i="3"/>
  <c r="AL21" i="3"/>
  <c r="AJ21" i="3"/>
  <c r="AI21" i="3"/>
  <c r="AH21" i="3"/>
  <c r="AG21" i="3"/>
  <c r="AF21" i="3"/>
  <c r="AU20" i="3"/>
  <c r="AT20" i="3"/>
  <c r="AS20" i="3"/>
  <c r="AR20" i="3"/>
  <c r="AQ20" i="3"/>
  <c r="AP20" i="3"/>
  <c r="AO20" i="3"/>
  <c r="AN20" i="3"/>
  <c r="AV20" i="3" s="1"/>
  <c r="AM20" i="3"/>
  <c r="AL20" i="3"/>
  <c r="AJ20" i="3"/>
  <c r="AI20" i="3"/>
  <c r="AH20" i="3"/>
  <c r="AG20" i="3"/>
  <c r="AF20" i="3"/>
  <c r="AU19" i="3"/>
  <c r="AT19" i="3"/>
  <c r="AS19" i="3"/>
  <c r="AR19" i="3"/>
  <c r="AQ19" i="3"/>
  <c r="AP19" i="3"/>
  <c r="AO19" i="3"/>
  <c r="AN19" i="3"/>
  <c r="AM19" i="3"/>
  <c r="AL19" i="3"/>
  <c r="AJ19" i="3"/>
  <c r="AI19" i="3"/>
  <c r="AH19" i="3"/>
  <c r="AG19" i="3"/>
  <c r="AF19" i="3"/>
  <c r="AU18" i="3"/>
  <c r="AT18" i="3"/>
  <c r="AS18" i="3"/>
  <c r="AR18" i="3"/>
  <c r="AQ18" i="3"/>
  <c r="AP18" i="3"/>
  <c r="AO18" i="3"/>
  <c r="AN18" i="3"/>
  <c r="AM18" i="3"/>
  <c r="AL18" i="3"/>
  <c r="AJ18" i="3"/>
  <c r="AI18" i="3"/>
  <c r="AH18" i="3"/>
  <c r="AG18" i="3"/>
  <c r="AF18" i="3"/>
  <c r="AU17" i="3"/>
  <c r="AT17" i="3"/>
  <c r="AS17" i="3"/>
  <c r="AR17" i="3"/>
  <c r="AQ17" i="3"/>
  <c r="AP17" i="3"/>
  <c r="AO17" i="3"/>
  <c r="AN17" i="3"/>
  <c r="AM17" i="3"/>
  <c r="AL17" i="3"/>
  <c r="AJ17" i="3"/>
  <c r="AI17" i="3"/>
  <c r="AH17" i="3"/>
  <c r="AG17" i="3"/>
  <c r="AF17" i="3"/>
  <c r="AU16" i="3"/>
  <c r="AT16" i="3"/>
  <c r="AS16" i="3"/>
  <c r="AR16" i="3"/>
  <c r="AQ16" i="3"/>
  <c r="AP16" i="3"/>
  <c r="AO16" i="3"/>
  <c r="AN16" i="3"/>
  <c r="AV16" i="3" s="1"/>
  <c r="AM16" i="3"/>
  <c r="AL16" i="3"/>
  <c r="AJ16" i="3"/>
  <c r="AI16" i="3"/>
  <c r="AH16" i="3"/>
  <c r="AG16" i="3"/>
  <c r="AF16" i="3"/>
  <c r="AU15" i="3"/>
  <c r="AT15" i="3"/>
  <c r="AS15" i="3"/>
  <c r="AR15" i="3"/>
  <c r="AQ15" i="3"/>
  <c r="AP15" i="3"/>
  <c r="AO15" i="3"/>
  <c r="AN15" i="3"/>
  <c r="AM15" i="3"/>
  <c r="AV15" i="3" s="1"/>
  <c r="AL15" i="3"/>
  <c r="AJ15" i="3"/>
  <c r="AI15" i="3"/>
  <c r="AH15" i="3"/>
  <c r="AG15" i="3"/>
  <c r="AF15" i="3"/>
  <c r="AU14" i="3"/>
  <c r="AT14" i="3"/>
  <c r="AS14" i="3"/>
  <c r="AR14" i="3"/>
  <c r="AQ14" i="3"/>
  <c r="AP14" i="3"/>
  <c r="AO14" i="3"/>
  <c r="AN14" i="3"/>
  <c r="AM14" i="3"/>
  <c r="AL14" i="3"/>
  <c r="AJ14" i="3"/>
  <c r="AI14" i="3"/>
  <c r="AH14" i="3"/>
  <c r="AG14" i="3"/>
  <c r="AF14" i="3"/>
  <c r="AU13" i="3"/>
  <c r="AT13" i="3"/>
  <c r="AS13" i="3"/>
  <c r="AR13" i="3"/>
  <c r="AQ13" i="3"/>
  <c r="AP13" i="3"/>
  <c r="AO13" i="3"/>
  <c r="AN13" i="3"/>
  <c r="AM13" i="3"/>
  <c r="AL13" i="3"/>
  <c r="AJ13" i="3"/>
  <c r="AI13" i="3"/>
  <c r="AH13" i="3"/>
  <c r="AG13" i="3"/>
  <c r="AF13" i="3"/>
  <c r="AU12" i="3"/>
  <c r="AT12" i="3"/>
  <c r="AS12" i="3"/>
  <c r="AR12" i="3"/>
  <c r="AQ12" i="3"/>
  <c r="AP12" i="3"/>
  <c r="AO12" i="3"/>
  <c r="AN12" i="3"/>
  <c r="AM12" i="3"/>
  <c r="AL12" i="3"/>
  <c r="AJ12" i="3"/>
  <c r="AI12" i="3"/>
  <c r="AH12" i="3"/>
  <c r="AG12" i="3"/>
  <c r="AF12" i="3"/>
  <c r="AU11" i="3"/>
  <c r="AT11" i="3"/>
  <c r="AS11" i="3"/>
  <c r="AR11" i="3"/>
  <c r="AQ11" i="3"/>
  <c r="AP11" i="3"/>
  <c r="AO11" i="3"/>
  <c r="AN11" i="3"/>
  <c r="AM11" i="3"/>
  <c r="AV11" i="3" s="1"/>
  <c r="AL11" i="3"/>
  <c r="AJ11" i="3"/>
  <c r="AI11" i="3"/>
  <c r="AH11" i="3"/>
  <c r="AG11" i="3"/>
  <c r="AF11" i="3"/>
  <c r="AU10" i="3"/>
  <c r="AT10" i="3"/>
  <c r="AS10" i="3"/>
  <c r="AR10" i="3"/>
  <c r="AQ10" i="3"/>
  <c r="AP10" i="3"/>
  <c r="AO10" i="3"/>
  <c r="AN10" i="3"/>
  <c r="AM10" i="3"/>
  <c r="AL10" i="3"/>
  <c r="AJ10" i="3"/>
  <c r="AI10" i="3"/>
  <c r="AH10" i="3"/>
  <c r="AG10" i="3"/>
  <c r="AF10" i="3"/>
  <c r="AU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U8" i="3"/>
  <c r="AT8" i="3"/>
  <c r="AS8" i="3"/>
  <c r="AR8" i="3"/>
  <c r="AQ8" i="3"/>
  <c r="AP8" i="3"/>
  <c r="AO8" i="3"/>
  <c r="AN8" i="3"/>
  <c r="AM8" i="3"/>
  <c r="AL8" i="3"/>
  <c r="AJ8" i="3"/>
  <c r="AI8" i="3"/>
  <c r="AH8" i="3"/>
  <c r="AG8" i="3"/>
  <c r="AF8" i="3"/>
  <c r="AU7" i="3"/>
  <c r="AT7" i="3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U6" i="3"/>
  <c r="AT6" i="3"/>
  <c r="AS6" i="3"/>
  <c r="AR6" i="3"/>
  <c r="AQ6" i="3"/>
  <c r="AP6" i="3"/>
  <c r="AO6" i="3"/>
  <c r="AN6" i="3"/>
  <c r="AM6" i="3"/>
  <c r="AL6" i="3"/>
  <c r="AJ6" i="3"/>
  <c r="AI6" i="3"/>
  <c r="AH6" i="3"/>
  <c r="AG6" i="3"/>
  <c r="AF6" i="3"/>
  <c r="AU5" i="3"/>
  <c r="AT5" i="3"/>
  <c r="AS5" i="3"/>
  <c r="AR5" i="3"/>
  <c r="AQ5" i="3"/>
  <c r="AP5" i="3"/>
  <c r="AO5" i="3"/>
  <c r="AN5" i="3"/>
  <c r="AM5" i="3"/>
  <c r="AL5" i="3"/>
  <c r="AJ5" i="3"/>
  <c r="AI5" i="3"/>
  <c r="AH5" i="3"/>
  <c r="AG5" i="3"/>
  <c r="AF5" i="3"/>
  <c r="AU4" i="3"/>
  <c r="AT4" i="3"/>
  <c r="AS4" i="3"/>
  <c r="AR4" i="3"/>
  <c r="AQ4" i="3"/>
  <c r="AP4" i="3"/>
  <c r="AO4" i="3"/>
  <c r="AN4" i="3"/>
  <c r="AM4" i="3"/>
  <c r="AL4" i="3"/>
  <c r="AJ4" i="3"/>
  <c r="AI4" i="3"/>
  <c r="AH4" i="3"/>
  <c r="AG4" i="3"/>
  <c r="AF4" i="3"/>
  <c r="AU3" i="3"/>
  <c r="AT3" i="3"/>
  <c r="AS3" i="3"/>
  <c r="AR3" i="3"/>
  <c r="AQ3" i="3"/>
  <c r="AP3" i="3"/>
  <c r="AO3" i="3"/>
  <c r="AN3" i="3"/>
  <c r="AM3" i="3"/>
  <c r="AL3" i="3"/>
  <c r="AJ3" i="3"/>
  <c r="AI3" i="3"/>
  <c r="AH3" i="3"/>
  <c r="AG3" i="3"/>
  <c r="AF3" i="3"/>
  <c r="AX79" i="2"/>
  <c r="AW79" i="2"/>
  <c r="AV79" i="2"/>
  <c r="AU79" i="2"/>
  <c r="AT79" i="2"/>
  <c r="AS79" i="2"/>
  <c r="AR79" i="2"/>
  <c r="AQ79" i="2"/>
  <c r="AP79" i="2"/>
  <c r="AO79" i="2"/>
  <c r="AM79" i="2"/>
  <c r="AL79" i="2"/>
  <c r="AK79" i="2"/>
  <c r="AJ79" i="2"/>
  <c r="AI79" i="2"/>
  <c r="AG79" i="2"/>
  <c r="AX78" i="2"/>
  <c r="AW78" i="2"/>
  <c r="AV78" i="2"/>
  <c r="AU78" i="2"/>
  <c r="AT78" i="2"/>
  <c r="AS78" i="2"/>
  <c r="AR78" i="2"/>
  <c r="AQ78" i="2"/>
  <c r="AP78" i="2"/>
  <c r="AO78" i="2"/>
  <c r="AM78" i="2"/>
  <c r="AL78" i="2"/>
  <c r="AK78" i="2"/>
  <c r="AJ78" i="2"/>
  <c r="AI78" i="2"/>
  <c r="AG78" i="2"/>
  <c r="AX83" i="2"/>
  <c r="AW83" i="2"/>
  <c r="AV83" i="2"/>
  <c r="AU83" i="2"/>
  <c r="AT83" i="2"/>
  <c r="AS83" i="2"/>
  <c r="AR83" i="2"/>
  <c r="AQ83" i="2"/>
  <c r="AP83" i="2"/>
  <c r="AO83" i="2"/>
  <c r="AM83" i="2"/>
  <c r="AL83" i="2"/>
  <c r="AK83" i="2"/>
  <c r="AJ83" i="2"/>
  <c r="AI83" i="2"/>
  <c r="AG83" i="2"/>
  <c r="AX77" i="2"/>
  <c r="AW77" i="2"/>
  <c r="AV77" i="2"/>
  <c r="AU77" i="2"/>
  <c r="AT77" i="2"/>
  <c r="AS77" i="2"/>
  <c r="AR77" i="2"/>
  <c r="AQ77" i="2"/>
  <c r="AP77" i="2"/>
  <c r="AO77" i="2"/>
  <c r="AM77" i="2"/>
  <c r="AL77" i="2"/>
  <c r="AK77" i="2"/>
  <c r="AJ77" i="2"/>
  <c r="AI77" i="2"/>
  <c r="AG77" i="2"/>
  <c r="AX82" i="2"/>
  <c r="AW82" i="2"/>
  <c r="AV82" i="2"/>
  <c r="AU82" i="2"/>
  <c r="AT82" i="2"/>
  <c r="AS82" i="2"/>
  <c r="AR82" i="2"/>
  <c r="AQ82" i="2"/>
  <c r="AP82" i="2"/>
  <c r="AO82" i="2"/>
  <c r="AM82" i="2"/>
  <c r="AL82" i="2"/>
  <c r="AK82" i="2"/>
  <c r="AJ82" i="2"/>
  <c r="AI82" i="2"/>
  <c r="AG82" i="2"/>
  <c r="AX81" i="2"/>
  <c r="AW81" i="2"/>
  <c r="AV81" i="2"/>
  <c r="AU81" i="2"/>
  <c r="AT81" i="2"/>
  <c r="AS81" i="2"/>
  <c r="AR81" i="2"/>
  <c r="AQ81" i="2"/>
  <c r="AP81" i="2"/>
  <c r="AO81" i="2"/>
  <c r="AM81" i="2"/>
  <c r="AL81" i="2"/>
  <c r="AK81" i="2"/>
  <c r="AJ81" i="2"/>
  <c r="AI81" i="2"/>
  <c r="AG81" i="2"/>
  <c r="AX80" i="2"/>
  <c r="AW80" i="2"/>
  <c r="AV80" i="2"/>
  <c r="AU80" i="2"/>
  <c r="AT80" i="2"/>
  <c r="AS80" i="2"/>
  <c r="AR80" i="2"/>
  <c r="AQ80" i="2"/>
  <c r="AP80" i="2"/>
  <c r="AO80" i="2"/>
  <c r="AM80" i="2"/>
  <c r="AL80" i="2"/>
  <c r="AK80" i="2"/>
  <c r="AJ80" i="2"/>
  <c r="AI80" i="2"/>
  <c r="AG80" i="2"/>
  <c r="AX76" i="2"/>
  <c r="AW76" i="2"/>
  <c r="AV76" i="2"/>
  <c r="AU76" i="2"/>
  <c r="AT76" i="2"/>
  <c r="AS76" i="2"/>
  <c r="AR76" i="2"/>
  <c r="AQ76" i="2"/>
  <c r="AP76" i="2"/>
  <c r="AO76" i="2"/>
  <c r="AM76" i="2"/>
  <c r="AL76" i="2"/>
  <c r="AK76" i="2"/>
  <c r="AJ76" i="2"/>
  <c r="AI76" i="2"/>
  <c r="AG76" i="2"/>
  <c r="AW75" i="2"/>
  <c r="AV75" i="2"/>
  <c r="AU75" i="2"/>
  <c r="AT75" i="2"/>
  <c r="AS75" i="2"/>
  <c r="AR75" i="2"/>
  <c r="AQ75" i="2"/>
  <c r="AP75" i="2"/>
  <c r="AM75" i="2"/>
  <c r="AL75" i="2"/>
  <c r="AK75" i="2"/>
  <c r="AJ75" i="2"/>
  <c r="AI75" i="2"/>
  <c r="AX74" i="2"/>
  <c r="AW74" i="2"/>
  <c r="AV74" i="2"/>
  <c r="AU74" i="2"/>
  <c r="AT74" i="2"/>
  <c r="AS74" i="2"/>
  <c r="AR74" i="2"/>
  <c r="AQ74" i="2"/>
  <c r="AP74" i="2"/>
  <c r="AM74" i="2"/>
  <c r="AL74" i="2"/>
  <c r="AK74" i="2"/>
  <c r="AJ74" i="2"/>
  <c r="AI74" i="2"/>
  <c r="AX73" i="2"/>
  <c r="AW73" i="2"/>
  <c r="AV73" i="2"/>
  <c r="AU73" i="2"/>
  <c r="AT73" i="2"/>
  <c r="AS73" i="2"/>
  <c r="AR73" i="2"/>
  <c r="AQ73" i="2"/>
  <c r="AP73" i="2"/>
  <c r="AO73" i="2"/>
  <c r="AM73" i="2"/>
  <c r="AL73" i="2"/>
  <c r="AK73" i="2"/>
  <c r="AJ73" i="2"/>
  <c r="AI73" i="2"/>
  <c r="AX72" i="2"/>
  <c r="AW72" i="2"/>
  <c r="AV72" i="2"/>
  <c r="AU72" i="2"/>
  <c r="AT72" i="2"/>
  <c r="AS72" i="2"/>
  <c r="AR72" i="2"/>
  <c r="AQ72" i="2"/>
  <c r="AP72" i="2"/>
  <c r="AM72" i="2"/>
  <c r="AL72" i="2"/>
  <c r="AK72" i="2"/>
  <c r="AJ72" i="2"/>
  <c r="AI72" i="2"/>
  <c r="AX71" i="2"/>
  <c r="AW71" i="2"/>
  <c r="AV71" i="2"/>
  <c r="AU71" i="2"/>
  <c r="AT71" i="2"/>
  <c r="AS71" i="2"/>
  <c r="AR71" i="2"/>
  <c r="AQ71" i="2"/>
  <c r="AP71" i="2"/>
  <c r="AO71" i="2"/>
  <c r="AM71" i="2"/>
  <c r="AL71" i="2"/>
  <c r="AK71" i="2"/>
  <c r="AJ71" i="2"/>
  <c r="AI71" i="2"/>
  <c r="AX70" i="2"/>
  <c r="AW70" i="2"/>
  <c r="AV70" i="2"/>
  <c r="AU70" i="2"/>
  <c r="AT70" i="2"/>
  <c r="AS70" i="2"/>
  <c r="AR70" i="2"/>
  <c r="AO70" i="2"/>
  <c r="AM70" i="2"/>
  <c r="AL70" i="2"/>
  <c r="AK70" i="2"/>
  <c r="AJ70" i="2"/>
  <c r="AI70" i="2"/>
  <c r="AX69" i="2"/>
  <c r="AW69" i="2"/>
  <c r="AV69" i="2"/>
  <c r="AU69" i="2"/>
  <c r="AT69" i="2"/>
  <c r="AS69" i="2"/>
  <c r="AR69" i="2"/>
  <c r="AQ69" i="2"/>
  <c r="AM69" i="2"/>
  <c r="AL69" i="2"/>
  <c r="AK69" i="2"/>
  <c r="AJ69" i="2"/>
  <c r="AI69" i="2"/>
  <c r="AU68" i="2"/>
  <c r="AT68" i="2"/>
  <c r="AS68" i="2"/>
  <c r="AR68" i="2"/>
  <c r="AQ68" i="2"/>
  <c r="AP68" i="2"/>
  <c r="AO68" i="2"/>
  <c r="AM68" i="2"/>
  <c r="AL68" i="2"/>
  <c r="AK68" i="2"/>
  <c r="AJ68" i="2"/>
  <c r="BB68" i="2" s="1"/>
  <c r="AI68" i="2"/>
  <c r="AG68" i="2"/>
  <c r="AX67" i="2"/>
  <c r="AW67" i="2"/>
  <c r="AV67" i="2"/>
  <c r="AU67" i="2"/>
  <c r="AT67" i="2"/>
  <c r="AS67" i="2"/>
  <c r="AR67" i="2"/>
  <c r="AQ67" i="2"/>
  <c r="AP67" i="2"/>
  <c r="AM67" i="2"/>
  <c r="AL67" i="2"/>
  <c r="AK67" i="2"/>
  <c r="AJ67" i="2"/>
  <c r="AI67" i="2"/>
  <c r="AX66" i="2"/>
  <c r="AW66" i="2"/>
  <c r="AV66" i="2"/>
  <c r="AU66" i="2"/>
  <c r="AT66" i="2"/>
  <c r="AS66" i="2"/>
  <c r="AR66" i="2"/>
  <c r="AQ66" i="2"/>
  <c r="AP66" i="2"/>
  <c r="AM66" i="2"/>
  <c r="AL66" i="2"/>
  <c r="AK66" i="2"/>
  <c r="AJ66" i="2"/>
  <c r="AI66" i="2"/>
  <c r="AX65" i="2"/>
  <c r="AW65" i="2"/>
  <c r="AV65" i="2"/>
  <c r="AU65" i="2"/>
  <c r="AT65" i="2"/>
  <c r="AS65" i="2"/>
  <c r="AR65" i="2"/>
  <c r="AQ65" i="2"/>
  <c r="AP65" i="2"/>
  <c r="AO65" i="2"/>
  <c r="AM65" i="2"/>
  <c r="AL65" i="2"/>
  <c r="AK65" i="2"/>
  <c r="AJ65" i="2"/>
  <c r="AI65" i="2"/>
  <c r="AG65" i="2"/>
  <c r="AX64" i="2"/>
  <c r="AW64" i="2"/>
  <c r="AV64" i="2"/>
  <c r="AU64" i="2"/>
  <c r="AT64" i="2"/>
  <c r="AS64" i="2"/>
  <c r="AR64" i="2"/>
  <c r="AQ64" i="2"/>
  <c r="AP64" i="2"/>
  <c r="AO64" i="2"/>
  <c r="AM64" i="2"/>
  <c r="AL64" i="2"/>
  <c r="AK64" i="2"/>
  <c r="AJ64" i="2"/>
  <c r="AI64" i="2"/>
  <c r="AG64" i="2"/>
  <c r="AX63" i="2"/>
  <c r="AW63" i="2"/>
  <c r="AV63" i="2"/>
  <c r="AU63" i="2"/>
  <c r="AT63" i="2"/>
  <c r="AS63" i="2"/>
  <c r="AR63" i="2"/>
  <c r="AQ63" i="2"/>
  <c r="AP63" i="2"/>
  <c r="AO63" i="2"/>
  <c r="AM63" i="2"/>
  <c r="AL63" i="2"/>
  <c r="AK63" i="2"/>
  <c r="AJ63" i="2"/>
  <c r="AI63" i="2"/>
  <c r="AG63" i="2"/>
  <c r="AX62" i="2"/>
  <c r="AW62" i="2"/>
  <c r="AV62" i="2"/>
  <c r="AU62" i="2"/>
  <c r="AT62" i="2"/>
  <c r="AS62" i="2"/>
  <c r="AR62" i="2"/>
  <c r="AQ62" i="2"/>
  <c r="AP62" i="2"/>
  <c r="AO62" i="2"/>
  <c r="AM62" i="2"/>
  <c r="AL62" i="2"/>
  <c r="AK62" i="2"/>
  <c r="AJ62" i="2"/>
  <c r="AI62" i="2"/>
  <c r="AG62" i="2"/>
  <c r="AX61" i="2"/>
  <c r="AW61" i="2"/>
  <c r="AV61" i="2"/>
  <c r="AU61" i="2"/>
  <c r="AT61" i="2"/>
  <c r="AS61" i="2"/>
  <c r="AR61" i="2"/>
  <c r="AQ61" i="2"/>
  <c r="AP61" i="2"/>
  <c r="AO61" i="2"/>
  <c r="AM61" i="2"/>
  <c r="AL61" i="2"/>
  <c r="AK61" i="2"/>
  <c r="AJ61" i="2"/>
  <c r="AI61" i="2"/>
  <c r="AG61" i="2"/>
  <c r="AX60" i="2"/>
  <c r="AW60" i="2"/>
  <c r="AV60" i="2"/>
  <c r="AU60" i="2"/>
  <c r="AT60" i="2"/>
  <c r="AS60" i="2"/>
  <c r="AR60" i="2"/>
  <c r="AQ60" i="2"/>
  <c r="AP60" i="2"/>
  <c r="AO60" i="2"/>
  <c r="AM60" i="2"/>
  <c r="AL60" i="2"/>
  <c r="AK60" i="2"/>
  <c r="AJ60" i="2"/>
  <c r="AI60" i="2"/>
  <c r="AG60" i="2"/>
  <c r="AX59" i="2"/>
  <c r="AW59" i="2"/>
  <c r="AV59" i="2"/>
  <c r="AU59" i="2"/>
  <c r="AT59" i="2"/>
  <c r="AS59" i="2"/>
  <c r="AR59" i="2"/>
  <c r="AQ59" i="2"/>
  <c r="AP59" i="2"/>
  <c r="AO59" i="2"/>
  <c r="AM59" i="2"/>
  <c r="AL59" i="2"/>
  <c r="AK59" i="2"/>
  <c r="AJ59" i="2"/>
  <c r="AI59" i="2"/>
  <c r="AG59" i="2"/>
  <c r="AX58" i="2"/>
  <c r="AW58" i="2"/>
  <c r="AV58" i="2"/>
  <c r="AU58" i="2"/>
  <c r="AT58" i="2"/>
  <c r="AS58" i="2"/>
  <c r="AR58" i="2"/>
  <c r="AQ58" i="2"/>
  <c r="AP58" i="2"/>
  <c r="AO58" i="2"/>
  <c r="BB58" i="2" s="1"/>
  <c r="AM58" i="2"/>
  <c r="AL58" i="2"/>
  <c r="AK58" i="2"/>
  <c r="AJ58" i="2"/>
  <c r="AI58" i="2"/>
  <c r="AG58" i="2"/>
  <c r="AX57" i="2"/>
  <c r="AW57" i="2"/>
  <c r="AV57" i="2"/>
  <c r="AU57" i="2"/>
  <c r="AT57" i="2"/>
  <c r="AS57" i="2"/>
  <c r="AR57" i="2"/>
  <c r="AQ57" i="2"/>
  <c r="AP57" i="2"/>
  <c r="AO57" i="2"/>
  <c r="AM57" i="2"/>
  <c r="AL57" i="2"/>
  <c r="AK57" i="2"/>
  <c r="AJ57" i="2"/>
  <c r="BB57" i="2" s="1"/>
  <c r="AI57" i="2"/>
  <c r="AG57" i="2"/>
  <c r="AX56" i="2"/>
  <c r="AW56" i="2"/>
  <c r="AV56" i="2"/>
  <c r="AU56" i="2"/>
  <c r="AT56" i="2"/>
  <c r="AS56" i="2"/>
  <c r="AR56" i="2"/>
  <c r="AQ56" i="2"/>
  <c r="AP56" i="2"/>
  <c r="BA56" i="2" s="1"/>
  <c r="AO56" i="2"/>
  <c r="AM56" i="2"/>
  <c r="AL56" i="2"/>
  <c r="AK56" i="2"/>
  <c r="AJ56" i="2"/>
  <c r="AI56" i="2"/>
  <c r="AG56" i="2"/>
  <c r="AX55" i="2"/>
  <c r="AW55" i="2"/>
  <c r="AV55" i="2"/>
  <c r="AU55" i="2"/>
  <c r="AT55" i="2"/>
  <c r="AS55" i="2"/>
  <c r="AR55" i="2"/>
  <c r="AQ55" i="2"/>
  <c r="AP55" i="2"/>
  <c r="BA55" i="2" s="1"/>
  <c r="AO55" i="2"/>
  <c r="AM55" i="2"/>
  <c r="AL55" i="2"/>
  <c r="AK55" i="2"/>
  <c r="AJ55" i="2"/>
  <c r="AI55" i="2"/>
  <c r="AG55" i="2"/>
  <c r="AX54" i="2"/>
  <c r="AW54" i="2"/>
  <c r="AV54" i="2"/>
  <c r="AU54" i="2"/>
  <c r="AT54" i="2"/>
  <c r="AS54" i="2"/>
  <c r="AR54" i="2"/>
  <c r="AQ54" i="2"/>
  <c r="AP54" i="2"/>
  <c r="BA54" i="2" s="1"/>
  <c r="AO54" i="2"/>
  <c r="AM54" i="2"/>
  <c r="AL54" i="2"/>
  <c r="AK54" i="2"/>
  <c r="AJ54" i="2"/>
  <c r="AI54" i="2"/>
  <c r="AG54" i="2"/>
  <c r="AX53" i="2"/>
  <c r="AW53" i="2"/>
  <c r="AV53" i="2"/>
  <c r="AU53" i="2"/>
  <c r="AT53" i="2"/>
  <c r="AS53" i="2"/>
  <c r="AR53" i="2"/>
  <c r="AQ53" i="2"/>
  <c r="AP53" i="2"/>
  <c r="AO53" i="2"/>
  <c r="AM53" i="2"/>
  <c r="AL53" i="2"/>
  <c r="AK53" i="2"/>
  <c r="AJ53" i="2"/>
  <c r="AI53" i="2"/>
  <c r="AG53" i="2"/>
  <c r="AX52" i="2"/>
  <c r="AW52" i="2"/>
  <c r="AV52" i="2"/>
  <c r="AU52" i="2"/>
  <c r="AT52" i="2"/>
  <c r="AS52" i="2"/>
  <c r="AR52" i="2"/>
  <c r="AQ52" i="2"/>
  <c r="AP52" i="2"/>
  <c r="AO52" i="2"/>
  <c r="AM52" i="2"/>
  <c r="AL52" i="2"/>
  <c r="AK52" i="2"/>
  <c r="AJ52" i="2"/>
  <c r="AI52" i="2"/>
  <c r="AG52" i="2"/>
  <c r="AX51" i="2"/>
  <c r="AW51" i="2"/>
  <c r="AV51" i="2"/>
  <c r="AU51" i="2"/>
  <c r="AT51" i="2"/>
  <c r="AS51" i="2"/>
  <c r="AR51" i="2"/>
  <c r="AQ51" i="2"/>
  <c r="AP51" i="2"/>
  <c r="AO51" i="2"/>
  <c r="AM51" i="2"/>
  <c r="AL51" i="2"/>
  <c r="AK51" i="2"/>
  <c r="AJ51" i="2"/>
  <c r="AI51" i="2"/>
  <c r="AG51" i="2"/>
  <c r="AX50" i="2"/>
  <c r="AW50" i="2"/>
  <c r="AV50" i="2"/>
  <c r="AU50" i="2"/>
  <c r="AT50" i="2"/>
  <c r="AS50" i="2"/>
  <c r="AR50" i="2"/>
  <c r="AQ50" i="2"/>
  <c r="AP50" i="2"/>
  <c r="AO50" i="2"/>
  <c r="AM50" i="2"/>
  <c r="AL50" i="2"/>
  <c r="AK50" i="2"/>
  <c r="AJ50" i="2"/>
  <c r="AI50" i="2"/>
  <c r="AG50" i="2"/>
  <c r="AX49" i="2"/>
  <c r="AW49" i="2"/>
  <c r="AV49" i="2"/>
  <c r="AU49" i="2"/>
  <c r="AT49" i="2"/>
  <c r="AS49" i="2"/>
  <c r="AR49" i="2"/>
  <c r="AQ49" i="2"/>
  <c r="AP49" i="2"/>
  <c r="BA49" i="2" s="1"/>
  <c r="AO49" i="2"/>
  <c r="AM49" i="2"/>
  <c r="AL49" i="2"/>
  <c r="AK49" i="2"/>
  <c r="AJ49" i="2"/>
  <c r="AI49" i="2"/>
  <c r="AG49" i="2"/>
  <c r="AX38" i="2"/>
  <c r="AW38" i="2"/>
  <c r="AU38" i="2"/>
  <c r="AS38" i="2"/>
  <c r="AR38" i="2"/>
  <c r="AQ38" i="2"/>
  <c r="AP38" i="2"/>
  <c r="BA38" i="2" s="1"/>
  <c r="AO38" i="2"/>
  <c r="AM38" i="2"/>
  <c r="AL38" i="2"/>
  <c r="AK38" i="2"/>
  <c r="AJ38" i="2"/>
  <c r="AI38" i="2"/>
  <c r="AG38" i="2"/>
  <c r="AX37" i="2"/>
  <c r="AW37" i="2"/>
  <c r="AU37" i="2"/>
  <c r="AS37" i="2"/>
  <c r="AR37" i="2"/>
  <c r="AQ37" i="2"/>
  <c r="AP37" i="2"/>
  <c r="AO37" i="2"/>
  <c r="AM37" i="2"/>
  <c r="AL37" i="2"/>
  <c r="AK37" i="2"/>
  <c r="AJ37" i="2"/>
  <c r="AI37" i="2"/>
  <c r="AG37" i="2"/>
  <c r="AX36" i="2"/>
  <c r="AW36" i="2"/>
  <c r="AU36" i="2"/>
  <c r="AS36" i="2"/>
  <c r="AR36" i="2"/>
  <c r="AQ36" i="2"/>
  <c r="AP36" i="2"/>
  <c r="BA36" i="2" s="1"/>
  <c r="AO36" i="2"/>
  <c r="AM36" i="2"/>
  <c r="AL36" i="2"/>
  <c r="AK36" i="2"/>
  <c r="AJ36" i="2"/>
  <c r="AI36" i="2"/>
  <c r="AG36" i="2"/>
  <c r="AX35" i="2"/>
  <c r="AW35" i="2"/>
  <c r="AV35" i="2"/>
  <c r="AU35" i="2"/>
  <c r="AT35" i="2"/>
  <c r="AS35" i="2"/>
  <c r="AR35" i="2"/>
  <c r="AQ35" i="2"/>
  <c r="AP35" i="2"/>
  <c r="BA35" i="2" s="1"/>
  <c r="AO35" i="2"/>
  <c r="AM35" i="2"/>
  <c r="AL35" i="2"/>
  <c r="AK35" i="2"/>
  <c r="AJ35" i="2"/>
  <c r="BB35" i="2" s="1"/>
  <c r="AI35" i="2"/>
  <c r="AG35" i="2"/>
  <c r="AX34" i="2"/>
  <c r="AW34" i="2"/>
  <c r="AV34" i="2"/>
  <c r="AU34" i="2"/>
  <c r="AT34" i="2"/>
  <c r="AS34" i="2"/>
  <c r="AR34" i="2"/>
  <c r="AQ34" i="2"/>
  <c r="AP34" i="2"/>
  <c r="BA34" i="2" s="1"/>
  <c r="AO34" i="2"/>
  <c r="BB34" i="2" s="1"/>
  <c r="AM34" i="2"/>
  <c r="AL34" i="2"/>
  <c r="AK34" i="2"/>
  <c r="AI34" i="2"/>
  <c r="AG34" i="2"/>
  <c r="AX33" i="2"/>
  <c r="AW33" i="2"/>
  <c r="AV33" i="2"/>
  <c r="AU33" i="2"/>
  <c r="AT33" i="2"/>
  <c r="AS33" i="2"/>
  <c r="AR33" i="2"/>
  <c r="AQ33" i="2"/>
  <c r="AP33" i="2"/>
  <c r="AO33" i="2"/>
  <c r="AM33" i="2"/>
  <c r="AL33" i="2"/>
  <c r="AK33" i="2"/>
  <c r="AJ33" i="2"/>
  <c r="BB33" i="2" s="1"/>
  <c r="AI33" i="2"/>
  <c r="AG33" i="2"/>
  <c r="AX32" i="2"/>
  <c r="AW32" i="2"/>
  <c r="AV32" i="2"/>
  <c r="AU32" i="2"/>
  <c r="AT32" i="2"/>
  <c r="AS32" i="2"/>
  <c r="AR32" i="2"/>
  <c r="AQ32" i="2"/>
  <c r="AP32" i="2"/>
  <c r="AO32" i="2"/>
  <c r="AM32" i="2"/>
  <c r="AL32" i="2"/>
  <c r="AK32" i="2"/>
  <c r="AJ32" i="2"/>
  <c r="AI32" i="2"/>
  <c r="AG32" i="2"/>
  <c r="AX31" i="2"/>
  <c r="AW31" i="2"/>
  <c r="AV31" i="2"/>
  <c r="AU31" i="2"/>
  <c r="AT31" i="2"/>
  <c r="AS31" i="2"/>
  <c r="AR31" i="2"/>
  <c r="AQ31" i="2"/>
  <c r="AP31" i="2"/>
  <c r="AO31" i="2"/>
  <c r="AM31" i="2"/>
  <c r="AL31" i="2"/>
  <c r="AK31" i="2"/>
  <c r="AI31" i="2"/>
  <c r="AG31" i="2"/>
  <c r="AX30" i="2"/>
  <c r="AW30" i="2"/>
  <c r="AV30" i="2"/>
  <c r="AU30" i="2"/>
  <c r="AT30" i="2"/>
  <c r="AS30" i="2"/>
  <c r="AR30" i="2"/>
  <c r="AQ30" i="2"/>
  <c r="AP30" i="2"/>
  <c r="BA30" i="2" s="1"/>
  <c r="AO30" i="2"/>
  <c r="BB30" i="2" s="1"/>
  <c r="AM30" i="2"/>
  <c r="AL30" i="2"/>
  <c r="AK30" i="2"/>
  <c r="AI30" i="2"/>
  <c r="AG30" i="2"/>
  <c r="AX29" i="2"/>
  <c r="AW29" i="2"/>
  <c r="AV29" i="2"/>
  <c r="AU29" i="2"/>
  <c r="AT29" i="2"/>
  <c r="AS29" i="2"/>
  <c r="AR29" i="2"/>
  <c r="AQ29" i="2"/>
  <c r="AP29" i="2"/>
  <c r="AO29" i="2"/>
  <c r="BB29" i="2" s="1"/>
  <c r="AM29" i="2"/>
  <c r="AL29" i="2"/>
  <c r="AK29" i="2"/>
  <c r="AI29" i="2"/>
  <c r="AG29" i="2"/>
  <c r="AX28" i="2"/>
  <c r="AW28" i="2"/>
  <c r="AV28" i="2"/>
  <c r="AU28" i="2"/>
  <c r="AT28" i="2"/>
  <c r="AS28" i="2"/>
  <c r="AR28" i="2"/>
  <c r="AQ28" i="2"/>
  <c r="AP28" i="2"/>
  <c r="AO28" i="2"/>
  <c r="AM28" i="2"/>
  <c r="AL28" i="2"/>
  <c r="AK28" i="2"/>
  <c r="AJ28" i="2"/>
  <c r="BB28" i="2" s="1"/>
  <c r="AI28" i="2"/>
  <c r="AG28" i="2"/>
  <c r="AX27" i="2"/>
  <c r="AW27" i="2"/>
  <c r="AV27" i="2"/>
  <c r="AU27" i="2"/>
  <c r="AT27" i="2"/>
  <c r="AS27" i="2"/>
  <c r="AR27" i="2"/>
  <c r="AQ27" i="2"/>
  <c r="AP27" i="2"/>
  <c r="AO27" i="2"/>
  <c r="AM27" i="2"/>
  <c r="AL27" i="2"/>
  <c r="AK27" i="2"/>
  <c r="AJ27" i="2"/>
  <c r="AI27" i="2"/>
  <c r="AG27" i="2"/>
  <c r="AX26" i="2"/>
  <c r="AW26" i="2"/>
  <c r="AV26" i="2"/>
  <c r="AU26" i="2"/>
  <c r="AT26" i="2"/>
  <c r="AS26" i="2"/>
  <c r="AR26" i="2"/>
  <c r="AQ26" i="2"/>
  <c r="AP26" i="2"/>
  <c r="AO26" i="2"/>
  <c r="AM26" i="2"/>
  <c r="AL26" i="2"/>
  <c r="AK26" i="2"/>
  <c r="AI26" i="2"/>
  <c r="AG26" i="2"/>
  <c r="AX25" i="2"/>
  <c r="AW25" i="2"/>
  <c r="AV25" i="2"/>
  <c r="AU25" i="2"/>
  <c r="AT25" i="2"/>
  <c r="AS25" i="2"/>
  <c r="AR25" i="2"/>
  <c r="AQ25" i="2"/>
  <c r="AP25" i="2"/>
  <c r="AI25" i="2"/>
  <c r="AG25" i="2"/>
  <c r="AX24" i="2"/>
  <c r="AW24" i="2"/>
  <c r="AV24" i="2"/>
  <c r="AU24" i="2"/>
  <c r="AT24" i="2"/>
  <c r="AS24" i="2"/>
  <c r="AR24" i="2"/>
  <c r="AQ24" i="2"/>
  <c r="AP24" i="2"/>
  <c r="AO24" i="2"/>
  <c r="AM24" i="2"/>
  <c r="AI24" i="2"/>
  <c r="AG24" i="2"/>
  <c r="AX23" i="2"/>
  <c r="AW23" i="2"/>
  <c r="AV23" i="2"/>
  <c r="AU23" i="2"/>
  <c r="AT23" i="2"/>
  <c r="AS23" i="2"/>
  <c r="AR23" i="2"/>
  <c r="AQ23" i="2"/>
  <c r="AP23" i="2"/>
  <c r="AI23" i="2"/>
  <c r="AG23" i="2"/>
  <c r="AX22" i="2"/>
  <c r="AW22" i="2"/>
  <c r="AV22" i="2"/>
  <c r="AU22" i="2"/>
  <c r="AT22" i="2"/>
  <c r="AS22" i="2"/>
  <c r="AR22" i="2"/>
  <c r="AQ22" i="2"/>
  <c r="AP22" i="2"/>
  <c r="AO22" i="2"/>
  <c r="AM22" i="2"/>
  <c r="AI22" i="2"/>
  <c r="AG22" i="2"/>
  <c r="AX21" i="2"/>
  <c r="AW21" i="2"/>
  <c r="AV21" i="2"/>
  <c r="AU21" i="2"/>
  <c r="AT21" i="2"/>
  <c r="AS21" i="2"/>
  <c r="AR21" i="2"/>
  <c r="AQ21" i="2"/>
  <c r="AP21" i="2"/>
  <c r="AO21" i="2"/>
  <c r="AM21" i="2"/>
  <c r="AI21" i="2"/>
  <c r="AG21" i="2"/>
  <c r="AX20" i="2"/>
  <c r="AW20" i="2"/>
  <c r="AV20" i="2"/>
  <c r="AU20" i="2"/>
  <c r="AT20" i="2"/>
  <c r="AS20" i="2"/>
  <c r="AR20" i="2"/>
  <c r="AQ20" i="2"/>
  <c r="AP20" i="2"/>
  <c r="AO20" i="2"/>
  <c r="AM20" i="2"/>
  <c r="AI20" i="2"/>
  <c r="AG20" i="2"/>
  <c r="AX19" i="2"/>
  <c r="AW19" i="2"/>
  <c r="AV19" i="2"/>
  <c r="AU19" i="2"/>
  <c r="AT19" i="2"/>
  <c r="AS19" i="2"/>
  <c r="AR19" i="2"/>
  <c r="AQ19" i="2"/>
  <c r="AP19" i="2"/>
  <c r="AO19" i="2"/>
  <c r="AM19" i="2"/>
  <c r="AL19" i="2"/>
  <c r="AK19" i="2"/>
  <c r="AI19" i="2"/>
  <c r="AG19" i="2"/>
  <c r="AX18" i="2"/>
  <c r="AW18" i="2"/>
  <c r="AV18" i="2"/>
  <c r="AU18" i="2"/>
  <c r="AT18" i="2"/>
  <c r="AS18" i="2"/>
  <c r="AR18" i="2"/>
  <c r="AQ18" i="2"/>
  <c r="AP18" i="2"/>
  <c r="AO18" i="2"/>
  <c r="AM18" i="2"/>
  <c r="AL18" i="2"/>
  <c r="AK18" i="2"/>
  <c r="AJ18" i="2"/>
  <c r="BB18" i="2" s="1"/>
  <c r="AI18" i="2"/>
  <c r="AG18" i="2"/>
  <c r="AX17" i="2"/>
  <c r="AW17" i="2"/>
  <c r="AV17" i="2"/>
  <c r="AU17" i="2"/>
  <c r="AT17" i="2"/>
  <c r="AS17" i="2"/>
  <c r="AR17" i="2"/>
  <c r="AQ17" i="2"/>
  <c r="AP17" i="2"/>
  <c r="AO17" i="2"/>
  <c r="BC17" i="2" s="1"/>
  <c r="AM17" i="2"/>
  <c r="AL17" i="2"/>
  <c r="AK17" i="2"/>
  <c r="AJ17" i="2"/>
  <c r="BB17" i="2" s="1"/>
  <c r="AI17" i="2"/>
  <c r="AG17" i="2"/>
  <c r="AX16" i="2"/>
  <c r="AW16" i="2"/>
  <c r="AV16" i="2"/>
  <c r="AU16" i="2"/>
  <c r="AT16" i="2"/>
  <c r="AS16" i="2"/>
  <c r="AR16" i="2"/>
  <c r="AQ16" i="2"/>
  <c r="AP16" i="2"/>
  <c r="AO16" i="2"/>
  <c r="BC16" i="2" s="1"/>
  <c r="AM16" i="2"/>
  <c r="AL16" i="2"/>
  <c r="AK16" i="2"/>
  <c r="AJ16" i="2"/>
  <c r="AI16" i="2"/>
  <c r="AG16" i="2"/>
  <c r="AX15" i="2"/>
  <c r="AW15" i="2"/>
  <c r="AV15" i="2"/>
  <c r="AU15" i="2"/>
  <c r="AT15" i="2"/>
  <c r="AS15" i="2"/>
  <c r="AR15" i="2"/>
  <c r="AQ15" i="2"/>
  <c r="AP15" i="2"/>
  <c r="AO15" i="2"/>
  <c r="AM15" i="2"/>
  <c r="AL15" i="2"/>
  <c r="AK15" i="2"/>
  <c r="AJ15" i="2"/>
  <c r="AI15" i="2"/>
  <c r="AG15" i="2"/>
  <c r="AX14" i="2"/>
  <c r="AW14" i="2"/>
  <c r="AV14" i="2"/>
  <c r="AU14" i="2"/>
  <c r="AT14" i="2"/>
  <c r="AS14" i="2"/>
  <c r="AR14" i="2"/>
  <c r="AQ14" i="2"/>
  <c r="AP14" i="2"/>
  <c r="AO14" i="2"/>
  <c r="AM14" i="2"/>
  <c r="AL14" i="2"/>
  <c r="AK14" i="2"/>
  <c r="AJ14" i="2"/>
  <c r="AI14" i="2"/>
  <c r="AG14" i="2"/>
  <c r="AX13" i="2"/>
  <c r="AW13" i="2"/>
  <c r="AV13" i="2"/>
  <c r="AU13" i="2"/>
  <c r="AT13" i="2"/>
  <c r="AS13" i="2"/>
  <c r="AR13" i="2"/>
  <c r="AQ13" i="2"/>
  <c r="AP13" i="2"/>
  <c r="AO13" i="2"/>
  <c r="AM13" i="2"/>
  <c r="AL13" i="2"/>
  <c r="AK13" i="2"/>
  <c r="AJ13" i="2"/>
  <c r="AI13" i="2"/>
  <c r="AG13" i="2"/>
  <c r="AX12" i="2"/>
  <c r="AW12" i="2"/>
  <c r="AV12" i="2"/>
  <c r="AU12" i="2"/>
  <c r="AT12" i="2"/>
  <c r="AS12" i="2"/>
  <c r="AR12" i="2"/>
  <c r="AQ12" i="2"/>
  <c r="AP12" i="2"/>
  <c r="AO12" i="2"/>
  <c r="AM12" i="2"/>
  <c r="AL12" i="2"/>
  <c r="AK12" i="2"/>
  <c r="AJ12" i="2"/>
  <c r="AI12" i="2"/>
  <c r="AX11" i="2"/>
  <c r="AW11" i="2"/>
  <c r="AV11" i="2"/>
  <c r="AU11" i="2"/>
  <c r="AT11" i="2"/>
  <c r="AS11" i="2"/>
  <c r="AR11" i="2"/>
  <c r="AQ11" i="2"/>
  <c r="AP11" i="2"/>
  <c r="AO11" i="2"/>
  <c r="AM11" i="2"/>
  <c r="AL11" i="2"/>
  <c r="AK11" i="2"/>
  <c r="AJ11" i="2"/>
  <c r="AI11" i="2"/>
  <c r="AG11" i="2"/>
  <c r="AX10" i="2"/>
  <c r="AW10" i="2"/>
  <c r="AV10" i="2"/>
  <c r="AU10" i="2"/>
  <c r="AT10" i="2"/>
  <c r="AS10" i="2"/>
  <c r="AR10" i="2"/>
  <c r="AQ10" i="2"/>
  <c r="AP10" i="2"/>
  <c r="AO10" i="2"/>
  <c r="AM10" i="2"/>
  <c r="AL10" i="2"/>
  <c r="AK10" i="2"/>
  <c r="AJ10" i="2"/>
  <c r="AI10" i="2"/>
  <c r="AG10" i="2"/>
  <c r="AX9" i="2"/>
  <c r="AW9" i="2"/>
  <c r="AV9" i="2"/>
  <c r="AU9" i="2"/>
  <c r="AT9" i="2"/>
  <c r="AS9" i="2"/>
  <c r="AR9" i="2"/>
  <c r="AQ9" i="2"/>
  <c r="AP9" i="2"/>
  <c r="AO9" i="2"/>
  <c r="AM9" i="2"/>
  <c r="AL9" i="2"/>
  <c r="AK9" i="2"/>
  <c r="AJ9" i="2"/>
  <c r="AI9" i="2"/>
  <c r="AG9" i="2"/>
  <c r="AX8" i="2"/>
  <c r="AW8" i="2"/>
  <c r="AV8" i="2"/>
  <c r="AU8" i="2"/>
  <c r="AT8" i="2"/>
  <c r="AS8" i="2"/>
  <c r="AR8" i="2"/>
  <c r="AQ8" i="2"/>
  <c r="AP8" i="2"/>
  <c r="AO8" i="2"/>
  <c r="AM8" i="2"/>
  <c r="AL8" i="2"/>
  <c r="AK8" i="2"/>
  <c r="AJ8" i="2"/>
  <c r="AI8" i="2"/>
  <c r="AG8" i="2"/>
  <c r="AX7" i="2"/>
  <c r="AW7" i="2"/>
  <c r="AV7" i="2"/>
  <c r="AU7" i="2"/>
  <c r="AT7" i="2"/>
  <c r="AS7" i="2"/>
  <c r="AR7" i="2"/>
  <c r="AQ7" i="2"/>
  <c r="AP7" i="2"/>
  <c r="AO7" i="2"/>
  <c r="AM7" i="2"/>
  <c r="AL7" i="2"/>
  <c r="AK7" i="2"/>
  <c r="AJ7" i="2"/>
  <c r="AI7" i="2"/>
  <c r="AG7" i="2"/>
  <c r="AX6" i="2"/>
  <c r="AW6" i="2"/>
  <c r="AV6" i="2"/>
  <c r="AU6" i="2"/>
  <c r="AT6" i="2"/>
  <c r="AS6" i="2"/>
  <c r="AR6" i="2"/>
  <c r="AQ6" i="2"/>
  <c r="AP6" i="2"/>
  <c r="AO6" i="2"/>
  <c r="AM6" i="2"/>
  <c r="AL6" i="2"/>
  <c r="AK6" i="2"/>
  <c r="AJ6" i="2"/>
  <c r="AI6" i="2"/>
  <c r="AG6" i="2"/>
  <c r="AX5" i="2"/>
  <c r="AW5" i="2"/>
  <c r="AV5" i="2"/>
  <c r="AU5" i="2"/>
  <c r="AT5" i="2"/>
  <c r="AS5" i="2"/>
  <c r="AR5" i="2"/>
  <c r="AQ5" i="2"/>
  <c r="AP5" i="2"/>
  <c r="AO5" i="2"/>
  <c r="AM5" i="2"/>
  <c r="AL5" i="2"/>
  <c r="AK5" i="2"/>
  <c r="AJ5" i="2"/>
  <c r="AI5" i="2"/>
  <c r="AG5" i="2"/>
  <c r="AX4" i="2"/>
  <c r="AW4" i="2"/>
  <c r="AV4" i="2"/>
  <c r="AU4" i="2"/>
  <c r="AT4" i="2"/>
  <c r="AS4" i="2"/>
  <c r="AR4" i="2"/>
  <c r="AQ4" i="2"/>
  <c r="AP4" i="2"/>
  <c r="AO4" i="2"/>
  <c r="AM4" i="2"/>
  <c r="AL4" i="2"/>
  <c r="AK4" i="2"/>
  <c r="AJ4" i="2"/>
  <c r="AI4" i="2"/>
  <c r="AG4" i="2"/>
  <c r="AX3" i="2"/>
  <c r="AW3" i="2"/>
  <c r="AV3" i="2"/>
  <c r="AU3" i="2"/>
  <c r="AT3" i="2"/>
  <c r="AS3" i="2"/>
  <c r="AR3" i="2"/>
  <c r="AQ3" i="2"/>
  <c r="AP3" i="2"/>
  <c r="AO3" i="2"/>
  <c r="AM3" i="2"/>
  <c r="AL3" i="2"/>
  <c r="AK3" i="2"/>
  <c r="AJ3" i="2"/>
  <c r="AI3" i="2"/>
  <c r="AG3" i="2"/>
  <c r="AV6" i="3"/>
  <c r="AV22" i="3"/>
  <c r="AV24" i="3"/>
  <c r="AV40" i="3"/>
  <c r="BB31" i="2"/>
  <c r="AV31" i="3" l="1"/>
  <c r="AV32" i="3"/>
  <c r="AV39" i="3"/>
  <c r="BB4" i="2"/>
  <c r="BB76" i="2"/>
  <c r="BB80" i="2"/>
  <c r="BB77" i="2"/>
  <c r="BB83" i="2"/>
  <c r="BB78" i="2"/>
  <c r="BB79" i="2"/>
  <c r="AV30" i="3"/>
  <c r="BB3" i="2"/>
  <c r="BC28" i="2"/>
  <c r="BA57" i="2"/>
  <c r="AV21" i="3"/>
  <c r="AV46" i="3"/>
  <c r="AV47" i="3"/>
  <c r="AV36" i="3"/>
  <c r="AV44" i="3"/>
  <c r="BA59" i="2"/>
  <c r="BA60" i="2"/>
  <c r="BB70" i="2"/>
  <c r="AV28" i="3"/>
  <c r="AV10" i="3"/>
  <c r="AV18" i="3"/>
  <c r="BB59" i="2"/>
  <c r="BB60" i="2"/>
  <c r="BB64" i="2"/>
  <c r="AV33" i="3"/>
  <c r="AV34" i="3"/>
  <c r="AV48" i="3"/>
  <c r="AV23" i="3"/>
  <c r="AV41" i="3"/>
  <c r="AV9" i="3"/>
  <c r="AV17" i="3"/>
  <c r="AV29" i="3"/>
  <c r="AV35" i="3"/>
  <c r="AV27" i="3"/>
  <c r="AV45" i="3"/>
  <c r="AV4" i="3"/>
  <c r="AV19" i="3"/>
  <c r="AV25" i="3"/>
  <c r="AV37" i="3"/>
  <c r="AV43" i="3"/>
  <c r="AV3" i="3"/>
  <c r="BC63" i="2"/>
  <c r="BC35" i="2"/>
  <c r="BA13" i="2"/>
  <c r="BA15" i="2"/>
  <c r="BA4" i="2"/>
  <c r="BA5" i="2"/>
  <c r="BA7" i="2"/>
  <c r="BA8" i="2"/>
  <c r="BA9" i="2"/>
  <c r="BA11" i="2"/>
  <c r="BA20" i="2"/>
  <c r="BA29" i="2"/>
  <c r="BC58" i="2"/>
  <c r="BC59" i="2"/>
  <c r="BC61" i="2"/>
  <c r="BC62" i="2"/>
  <c r="BB63" i="2"/>
  <c r="BA71" i="2"/>
  <c r="BA79" i="2"/>
  <c r="BC32" i="2"/>
  <c r="BA33" i="2"/>
  <c r="BC65" i="2"/>
  <c r="BA68" i="2"/>
  <c r="BA22" i="2"/>
  <c r="BA31" i="2"/>
  <c r="BA64" i="2"/>
  <c r="BB62" i="2"/>
  <c r="BA6" i="2"/>
  <c r="BA10" i="2"/>
  <c r="BA17" i="2"/>
  <c r="BA21" i="2"/>
  <c r="BA26" i="2"/>
  <c r="BA32" i="2"/>
  <c r="BA61" i="2"/>
  <c r="BA62" i="2"/>
  <c r="BA65" i="2"/>
  <c r="BA80" i="2"/>
  <c r="BA3" i="2"/>
  <c r="BA12" i="2"/>
  <c r="BA14" i="2"/>
  <c r="BB16" i="2"/>
  <c r="BA18" i="2"/>
  <c r="BA24" i="2"/>
  <c r="BB32" i="2"/>
  <c r="BA50" i="2"/>
  <c r="BA51" i="2"/>
  <c r="BA52" i="2"/>
  <c r="BA53" i="2"/>
  <c r="BC57" i="2"/>
  <c r="BC60" i="2"/>
  <c r="BB61" i="2"/>
  <c r="BA63" i="2"/>
  <c r="BB65" i="2"/>
  <c r="BB81" i="2"/>
  <c r="BB82" i="2"/>
  <c r="BC29" i="2"/>
  <c r="BA16" i="2"/>
  <c r="BA27" i="2"/>
  <c r="BA73" i="2"/>
  <c r="BA76" i="2"/>
  <c r="BA81" i="2"/>
  <c r="BA82" i="2"/>
  <c r="BC18" i="2"/>
  <c r="BA19" i="2"/>
  <c r="BA28" i="2"/>
  <c r="BC31" i="2"/>
  <c r="BA37" i="2"/>
  <c r="BA58" i="2"/>
  <c r="BC64" i="2"/>
  <c r="BA77" i="2"/>
  <c r="BA83" i="2"/>
  <c r="BA78" i="2"/>
  <c r="BC33" i="2"/>
</calcChain>
</file>

<file path=xl/sharedStrings.xml><?xml version="1.0" encoding="utf-8"?>
<sst xmlns="http://schemas.openxmlformats.org/spreadsheetml/2006/main" count="1259" uniqueCount="146">
  <si>
    <t>724-4</t>
  </si>
  <si>
    <t>764-2</t>
  </si>
  <si>
    <t>70/30</t>
  </si>
  <si>
    <t>60/40</t>
  </si>
  <si>
    <t>50/50</t>
  </si>
  <si>
    <t>40/60</t>
  </si>
  <si>
    <t>30/70</t>
  </si>
  <si>
    <t>Ti</t>
  </si>
  <si>
    <t>59Co</t>
  </si>
  <si>
    <t>60Ni</t>
  </si>
  <si>
    <t>88Sr</t>
  </si>
  <si>
    <t>89Y</t>
  </si>
  <si>
    <t>Y</t>
  </si>
  <si>
    <t>90Zr</t>
  </si>
  <si>
    <t>93Nb</t>
  </si>
  <si>
    <t>137Ba</t>
  </si>
  <si>
    <t>139La</t>
  </si>
  <si>
    <t>140Ce</t>
  </si>
  <si>
    <t>141Pr</t>
  </si>
  <si>
    <t>146Nd</t>
  </si>
  <si>
    <t>147Sm</t>
  </si>
  <si>
    <t>153Eu</t>
  </si>
  <si>
    <t>157Gd</t>
  </si>
  <si>
    <t>159Tb</t>
  </si>
  <si>
    <t>163Dy</t>
  </si>
  <si>
    <t>165Ho</t>
  </si>
  <si>
    <t>166Er</t>
  </si>
  <si>
    <t>169Tm</t>
  </si>
  <si>
    <t>172Yb</t>
  </si>
  <si>
    <t>175Lu</t>
  </si>
  <si>
    <t>178Hf</t>
  </si>
  <si>
    <t>181Ta</t>
  </si>
  <si>
    <t>208Pb</t>
  </si>
  <si>
    <t>232Th</t>
  </si>
  <si>
    <t>238U</t>
  </si>
  <si>
    <t>La</t>
  </si>
  <si>
    <t>La 0,237</t>
  </si>
  <si>
    <t>Ce</t>
  </si>
  <si>
    <t>Ce 0,612</t>
  </si>
  <si>
    <t>Pr</t>
  </si>
  <si>
    <t>Pr 0,095</t>
  </si>
  <si>
    <t>Nd</t>
  </si>
  <si>
    <t>Nd 0,467</t>
  </si>
  <si>
    <t>Pm</t>
  </si>
  <si>
    <t>Sm</t>
  </si>
  <si>
    <t>Sm 0,153</t>
  </si>
  <si>
    <t>Eu</t>
  </si>
  <si>
    <t>Eu 0,058</t>
  </si>
  <si>
    <t>Gd</t>
  </si>
  <si>
    <t>Gd 0,2055</t>
  </si>
  <si>
    <t>Tb</t>
  </si>
  <si>
    <t>Tb 0,0374</t>
  </si>
  <si>
    <t>Dy</t>
  </si>
  <si>
    <t>Dy 0,254</t>
  </si>
  <si>
    <t>Ho</t>
  </si>
  <si>
    <t>Ho 0,0566</t>
  </si>
  <si>
    <t>Er</t>
  </si>
  <si>
    <t>Er 0,1655</t>
  </si>
  <si>
    <t>Tm</t>
  </si>
  <si>
    <t>Tm 0,0255</t>
  </si>
  <si>
    <t>Yb</t>
  </si>
  <si>
    <t>Yb 0,17</t>
  </si>
  <si>
    <t>Lu</t>
  </si>
  <si>
    <t xml:space="preserve"> Lu 0,0254</t>
  </si>
  <si>
    <t>Eu*</t>
  </si>
  <si>
    <t>i</t>
  </si>
  <si>
    <t>CI</t>
  </si>
  <si>
    <t>759-4а</t>
  </si>
  <si>
    <t>Zr/Hf</t>
  </si>
  <si>
    <t>Grt1</t>
  </si>
  <si>
    <t>Grt2</t>
  </si>
  <si>
    <t>Grt 1</t>
  </si>
  <si>
    <t>&lt;ПО</t>
  </si>
  <si>
    <t>high Ca</t>
  </si>
  <si>
    <t>Grt 2</t>
  </si>
  <si>
    <t>low Ca</t>
  </si>
  <si>
    <t>pyroxenite</t>
  </si>
  <si>
    <t>Ba</t>
  </si>
  <si>
    <t>Th</t>
  </si>
  <si>
    <t>U</t>
  </si>
  <si>
    <t>Nb</t>
  </si>
  <si>
    <t>Ta</t>
  </si>
  <si>
    <t>Sr</t>
  </si>
  <si>
    <t>Zr</t>
  </si>
  <si>
    <t>Hf</t>
  </si>
  <si>
    <t>628-2</t>
  </si>
  <si>
    <t>Cpx 1</t>
  </si>
  <si>
    <t>Cpx 3</t>
  </si>
  <si>
    <t>Cpx1</t>
  </si>
  <si>
    <t>Cpx2</t>
  </si>
  <si>
    <t>-</t>
  </si>
  <si>
    <t>Cpx 2</t>
  </si>
  <si>
    <t/>
  </si>
  <si>
    <t>903-1</t>
  </si>
  <si>
    <t>cpx/grt</t>
  </si>
  <si>
    <t>V</t>
  </si>
  <si>
    <t>Ni</t>
  </si>
  <si>
    <t>Cr</t>
  </si>
  <si>
    <t>Mn</t>
  </si>
  <si>
    <t>Co</t>
  </si>
  <si>
    <t>Cu</t>
  </si>
  <si>
    <t>Zn</t>
  </si>
  <si>
    <t>Rb</t>
  </si>
  <si>
    <t>Cs</t>
  </si>
  <si>
    <t>Pb</t>
  </si>
  <si>
    <t>C</t>
  </si>
  <si>
    <t>Eu/Eu*</t>
  </si>
  <si>
    <t>Ce/Yb (nMORB)</t>
  </si>
  <si>
    <t>Zr/Y</t>
  </si>
  <si>
    <t>Σ(Tb-Lu)</t>
  </si>
  <si>
    <t>пироксенит низко Са</t>
  </si>
  <si>
    <t>(Dy/Yb)N</t>
  </si>
  <si>
    <t>(La/Sm)N</t>
  </si>
  <si>
    <t>(Sm/Pr)N</t>
  </si>
  <si>
    <t>Gd/Nd</t>
  </si>
  <si>
    <t>Ce/Yb</t>
  </si>
  <si>
    <t>REE</t>
  </si>
  <si>
    <t>карбонат-флогопитовый прожилок</t>
  </si>
  <si>
    <t>карбонатное включение</t>
  </si>
  <si>
    <t>Образец</t>
  </si>
  <si>
    <t>№ анализа</t>
  </si>
  <si>
    <t>петрографическая позиция</t>
  </si>
  <si>
    <t>569-2.</t>
  </si>
  <si>
    <t xml:space="preserve">724-4  </t>
  </si>
  <si>
    <t>пироксениты низко Са</t>
  </si>
  <si>
    <t xml:space="preserve">724-4 </t>
  </si>
  <si>
    <t>739-6</t>
  </si>
  <si>
    <t>759-4a</t>
  </si>
  <si>
    <t>7734-9</t>
  </si>
  <si>
    <t>698-5</t>
  </si>
  <si>
    <t>569-6</t>
  </si>
  <si>
    <t>Fe</t>
  </si>
  <si>
    <t>SrO (мас.%)</t>
  </si>
  <si>
    <t>BaO (мас.%)</t>
  </si>
  <si>
    <t>Grt3</t>
  </si>
  <si>
    <t>эклогиты B</t>
  </si>
  <si>
    <t>759-4в</t>
  </si>
  <si>
    <t>эклогиты А</t>
  </si>
  <si>
    <t>&lt;ПО - ниже порога обнаружения</t>
  </si>
  <si>
    <t xml:space="preserve"> - измерения не проводились</t>
  </si>
  <si>
    <t>пироксенит низко-Са</t>
  </si>
  <si>
    <t>пироксенит высоко-Са</t>
  </si>
  <si>
    <t>образец</t>
  </si>
  <si>
    <t>группа граната</t>
  </si>
  <si>
    <t>тип</t>
  </si>
  <si>
    <t>Элементы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</si>
</sst>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5" fontId="6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" fillId="0" borderId="1" xfId="2" applyBorder="1" applyAlignment="1">
      <alignment horizontal="left"/>
    </xf>
    <xf numFmtId="0" fontId="0" fillId="0" borderId="0" xfId="0" applyFill="1"/>
    <xf numFmtId="0" fontId="9" fillId="0" borderId="4" xfId="0" applyFont="1" applyFill="1" applyBorder="1"/>
    <xf numFmtId="0" fontId="9" fillId="0" borderId="0" xfId="0" applyFont="1" applyFill="1"/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/>
    <xf numFmtId="1" fontId="1" fillId="0" borderId="3" xfId="1" applyNumberFormat="1" applyBorder="1" applyAlignment="1">
      <alignment horizontal="left"/>
    </xf>
    <xf numFmtId="2" fontId="1" fillId="0" borderId="3" xfId="1" applyNumberFormat="1" applyBorder="1" applyAlignment="1">
      <alignment horizontal="left"/>
    </xf>
    <xf numFmtId="166" fontId="1" fillId="0" borderId="3" xfId="1" applyNumberFormat="1" applyBorder="1" applyAlignment="1">
      <alignment horizontal="left"/>
    </xf>
    <xf numFmtId="2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6" fillId="3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1" fontId="5" fillId="0" borderId="3" xfId="0" applyNumberFormat="1" applyFont="1" applyBorder="1"/>
    <xf numFmtId="1" fontId="0" fillId="0" borderId="3" xfId="0" applyNumberFormat="1" applyBorder="1"/>
    <xf numFmtId="164" fontId="0" fillId="0" borderId="3" xfId="0" applyNumberFormat="1" applyBorder="1"/>
    <xf numFmtId="164" fontId="5" fillId="0" borderId="3" xfId="0" applyNumberFormat="1" applyFont="1" applyBorder="1"/>
    <xf numFmtId="2" fontId="0" fillId="0" borderId="3" xfId="0" applyNumberFormat="1" applyBorder="1"/>
    <xf numFmtId="2" fontId="5" fillId="0" borderId="3" xfId="0" applyNumberFormat="1" applyFont="1" applyBorder="1"/>
    <xf numFmtId="166" fontId="0" fillId="0" borderId="3" xfId="0" applyNumberFormat="1" applyBorder="1"/>
    <xf numFmtId="166" fontId="5" fillId="0" borderId="3" xfId="0" applyNumberFormat="1" applyFont="1" applyBorder="1"/>
    <xf numFmtId="0" fontId="1" fillId="0" borderId="0" xfId="2"/>
    <xf numFmtId="165" fontId="6" fillId="2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3" fillId="0" borderId="0" xfId="0" applyFont="1"/>
    <xf numFmtId="0" fontId="0" fillId="4" borderId="0" xfId="0" applyFill="1"/>
    <xf numFmtId="0" fontId="0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2" fontId="0" fillId="0" borderId="3" xfId="0" applyNumberFormat="1" applyFill="1" applyBorder="1"/>
    <xf numFmtId="2" fontId="2" fillId="0" borderId="3" xfId="0" applyNumberFormat="1" applyFont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1" fillId="0" borderId="0" xfId="1" applyFill="1"/>
    <xf numFmtId="1" fontId="1" fillId="0" borderId="0" xfId="1" applyNumberFormat="1" applyFill="1"/>
    <xf numFmtId="2" fontId="1" fillId="0" borderId="0" xfId="1" applyNumberForma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14941</xdr:colOff>
      <xdr:row>0</xdr:row>
      <xdr:rowOff>0</xdr:rowOff>
    </xdr:from>
    <xdr:ext cx="15003723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41" y="0"/>
          <a:ext cx="15003723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Результаты изучения гранатов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методом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LA-ICP-MS.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 МАНТИЙНЫХ ЭКЛОГИТОВ И ГРАНАТОВЫХ ПИРОКСЕНИТОВ 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515145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"/>
          <a:ext cx="1551514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Результаты изучения клинопиркосенов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методом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LA-ICP-MS.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 МАНТИЙНЫХ ЭКЛОГИТОВ И ГРАНАТОВЫХ ПИРОКСЕНИТОВ 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7097</xdr:colOff>
      <xdr:row>10</xdr:row>
      <xdr:rowOff>184952</xdr:rowOff>
    </xdr:from>
    <xdr:to>
      <xdr:col>14</xdr:col>
      <xdr:colOff>487501</xdr:colOff>
      <xdr:row>30</xdr:row>
      <xdr:rowOff>100083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0744" y="1899452"/>
          <a:ext cx="4720038" cy="37200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96520</xdr:rowOff>
    </xdr:from>
    <xdr:to>
      <xdr:col>6</xdr:col>
      <xdr:colOff>353245</xdr:colOff>
      <xdr:row>32</xdr:row>
      <xdr:rowOff>24257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42440"/>
          <a:ext cx="5273449" cy="395998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5201790" cy="609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0"/>
          <a:ext cx="1520179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Результаты изучения карбонатов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методом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LA-ICP-MS.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 МАНТИЙНЫХ ЭКЛОГИТОВ И ГРАНАТОВЫХ ПИРОКСЕНИТОВ 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Лебедеваa, *, А. А. Носоваa, Л. В. Сазоноваa, Ю. О. Ларионоваa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1234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0"/>
          <a:ext cx="55123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Supplementary 3: ESM_3.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Результаты изучения валовых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анализов пород методом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ICP-MS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403367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ABF215-0516-4381-A2DC-6C871D51ECD4}"/>
            </a:ext>
          </a:extLst>
        </xdr:cNvPr>
        <xdr:cNvSpPr txBox="1"/>
      </xdr:nvSpPr>
      <xdr:spPr>
        <a:xfrm>
          <a:off x="0" y="0"/>
          <a:ext cx="1440336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Результаты расчета валовых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анализов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 МАНТИЙНЫХ ЭКЛОГИТОВ И ГРАНАТОВЫХ ПИРОКСЕНИТОВ 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6"/>
  <sheetViews>
    <sheetView zoomScale="85" zoomScaleNormal="85" workbookViewId="0">
      <pane ySplit="2" topLeftCell="A3" activePane="bottomLeft" state="frozen"/>
      <selection pane="bottomLeft" activeCell="C3" sqref="C3"/>
    </sheetView>
  </sheetViews>
  <sheetFormatPr defaultColWidth="9.1796875" defaultRowHeight="14.5" x14ac:dyDescent="0.35"/>
  <cols>
    <col min="1" max="1" width="9.1796875" style="10"/>
    <col min="2" max="3" width="12.26953125" style="10" customWidth="1"/>
    <col min="4" max="32" width="9.1796875" style="10" customWidth="1"/>
    <col min="33" max="33" width="15.1796875" style="10" customWidth="1"/>
    <col min="34" max="34" width="24.81640625" style="10" customWidth="1"/>
    <col min="35" max="50" width="8.7265625" style="10" customWidth="1"/>
    <col min="51" max="16384" width="9.1796875" style="10"/>
  </cols>
  <sheetData>
    <row r="1" spans="1:55" ht="38.25" customHeight="1" x14ac:dyDescent="0.35"/>
    <row r="2" spans="1:55" x14ac:dyDescent="0.35">
      <c r="A2" s="11"/>
      <c r="B2" s="11" t="s">
        <v>142</v>
      </c>
      <c r="C2" s="11" t="s">
        <v>143</v>
      </c>
      <c r="D2" s="11" t="s">
        <v>7</v>
      </c>
      <c r="E2" s="11" t="s">
        <v>95</v>
      </c>
      <c r="F2" s="11" t="s">
        <v>97</v>
      </c>
      <c r="G2" s="11" t="s">
        <v>99</v>
      </c>
      <c r="H2" s="11" t="s">
        <v>96</v>
      </c>
      <c r="I2" s="11" t="s">
        <v>101</v>
      </c>
      <c r="J2" s="11" t="s">
        <v>82</v>
      </c>
      <c r="K2" s="11" t="s">
        <v>12</v>
      </c>
      <c r="L2" s="11" t="s">
        <v>83</v>
      </c>
      <c r="M2" s="11" t="s">
        <v>80</v>
      </c>
      <c r="N2" s="11" t="s">
        <v>77</v>
      </c>
      <c r="O2" s="11" t="s">
        <v>35</v>
      </c>
      <c r="P2" s="11" t="s">
        <v>37</v>
      </c>
      <c r="Q2" s="11" t="s">
        <v>39</v>
      </c>
      <c r="R2" s="11" t="s">
        <v>41</v>
      </c>
      <c r="S2" s="11" t="s">
        <v>44</v>
      </c>
      <c r="T2" s="11" t="s">
        <v>46</v>
      </c>
      <c r="U2" s="11" t="s">
        <v>48</v>
      </c>
      <c r="V2" s="11" t="s">
        <v>50</v>
      </c>
      <c r="W2" s="11" t="s">
        <v>52</v>
      </c>
      <c r="X2" s="11" t="s">
        <v>54</v>
      </c>
      <c r="Y2" s="11" t="s">
        <v>56</v>
      </c>
      <c r="Z2" s="11" t="s">
        <v>58</v>
      </c>
      <c r="AA2" s="11" t="s">
        <v>60</v>
      </c>
      <c r="AB2" s="11" t="s">
        <v>62</v>
      </c>
      <c r="AC2" s="11" t="s">
        <v>84</v>
      </c>
      <c r="AD2" s="11" t="s">
        <v>81</v>
      </c>
      <c r="AE2" s="11" t="s">
        <v>78</v>
      </c>
      <c r="AF2" s="11" t="s">
        <v>79</v>
      </c>
      <c r="AG2" s="11" t="s">
        <v>68</v>
      </c>
      <c r="AH2" s="11"/>
      <c r="AI2" s="37" t="s">
        <v>66</v>
      </c>
      <c r="AJ2" s="37" t="s">
        <v>36</v>
      </c>
      <c r="AK2" s="37" t="s">
        <v>38</v>
      </c>
      <c r="AL2" s="37" t="s">
        <v>40</v>
      </c>
      <c r="AM2" s="37" t="s">
        <v>42</v>
      </c>
      <c r="AN2" s="37" t="s">
        <v>43</v>
      </c>
      <c r="AO2" s="37" t="s">
        <v>45</v>
      </c>
      <c r="AP2" s="37" t="s">
        <v>47</v>
      </c>
      <c r="AQ2" s="37" t="s">
        <v>49</v>
      </c>
      <c r="AR2" s="37" t="s">
        <v>51</v>
      </c>
      <c r="AS2" s="37" t="s">
        <v>53</v>
      </c>
      <c r="AT2" s="37" t="s">
        <v>55</v>
      </c>
      <c r="AU2" s="37" t="s">
        <v>57</v>
      </c>
      <c r="AV2" s="37" t="s">
        <v>59</v>
      </c>
      <c r="AW2" s="37" t="s">
        <v>61</v>
      </c>
      <c r="AX2" s="37" t="s">
        <v>63</v>
      </c>
      <c r="AY2" s="11" t="s">
        <v>108</v>
      </c>
      <c r="AZ2" s="37" t="s">
        <v>111</v>
      </c>
      <c r="BA2" s="37" t="s">
        <v>106</v>
      </c>
      <c r="BB2" s="11" t="s">
        <v>112</v>
      </c>
      <c r="BC2" s="11" t="s">
        <v>113</v>
      </c>
    </row>
    <row r="3" spans="1:55" x14ac:dyDescent="0.35">
      <c r="A3" s="11" t="s">
        <v>69</v>
      </c>
      <c r="B3" s="49" t="s">
        <v>122</v>
      </c>
      <c r="C3" s="11" t="s">
        <v>137</v>
      </c>
      <c r="D3" s="38">
        <v>1200.0000000000048</v>
      </c>
      <c r="E3" s="39">
        <v>0.93388841803000378</v>
      </c>
      <c r="F3" s="39">
        <v>919.91167933724523</v>
      </c>
      <c r="G3" s="11" t="s">
        <v>90</v>
      </c>
      <c r="H3" s="11" t="s">
        <v>90</v>
      </c>
      <c r="I3" s="39">
        <v>15.464296775445343</v>
      </c>
      <c r="J3" s="39">
        <v>1.6258755295289449</v>
      </c>
      <c r="K3" s="39">
        <v>5.3237875677855735</v>
      </c>
      <c r="L3" s="39">
        <v>13.127135960731749</v>
      </c>
      <c r="M3" s="39">
        <v>8.1880684647654328E-2</v>
      </c>
      <c r="N3" s="39">
        <v>1.4306853701124258</v>
      </c>
      <c r="O3" s="39">
        <v>9.3646673973933042E-3</v>
      </c>
      <c r="P3" s="39">
        <v>5.6051276313129395E-2</v>
      </c>
      <c r="Q3" s="39"/>
      <c r="R3" s="39">
        <v>0.53809586337969539</v>
      </c>
      <c r="S3" s="39">
        <v>0.49630306231501892</v>
      </c>
      <c r="T3" s="39">
        <v>0.26501447557837871</v>
      </c>
      <c r="U3" s="39">
        <v>0.95097635653704005</v>
      </c>
      <c r="V3" s="40"/>
      <c r="W3" s="39">
        <v>0.93348477859600831</v>
      </c>
      <c r="X3" s="41"/>
      <c r="Y3" s="39">
        <v>0.48830742280389455</v>
      </c>
      <c r="Z3" s="39"/>
      <c r="AA3" s="39">
        <v>0.65225294942024037</v>
      </c>
      <c r="AB3" s="11" t="s">
        <v>90</v>
      </c>
      <c r="AC3" s="39">
        <v>0.42155122040675908</v>
      </c>
      <c r="AD3" s="11" t="s">
        <v>90</v>
      </c>
      <c r="AE3" s="11" t="s">
        <v>90</v>
      </c>
      <c r="AF3" s="39">
        <v>1.6419780636509243E-2</v>
      </c>
      <c r="AG3" s="38">
        <f t="shared" ref="AG3:AG68" si="0">L3/AC3</f>
        <v>31.140073436545247</v>
      </c>
      <c r="AH3" s="11" t="s">
        <v>137</v>
      </c>
      <c r="AI3" s="11" t="str">
        <f t="shared" ref="AI3:AI75" si="1">B3</f>
        <v>569-2.</v>
      </c>
      <c r="AJ3" s="39">
        <f t="shared" ref="AJ3:AJ75" si="2">O3/0.237</f>
        <v>3.9513364545963311E-2</v>
      </c>
      <c r="AK3" s="39">
        <f t="shared" ref="AK3:AK75" si="3">P3/0.612</f>
        <v>9.1587052799231045E-2</v>
      </c>
      <c r="AL3" s="39">
        <f t="shared" ref="AL3:AL75" si="4">Q3/0.095</f>
        <v>0</v>
      </c>
      <c r="AM3" s="39">
        <f t="shared" ref="AM3:AM75" si="5">R3/0.467</f>
        <v>1.152239536144958</v>
      </c>
      <c r="AN3" s="39"/>
      <c r="AO3" s="39">
        <f t="shared" ref="AO3:AO73" si="6">S3/0.153</f>
        <v>3.2438108648040451</v>
      </c>
      <c r="AP3" s="39">
        <f t="shared" ref="AP3:AP75" si="7">T3/0.058</f>
        <v>4.5692150961789428</v>
      </c>
      <c r="AQ3" s="39">
        <f t="shared" ref="AQ3:AQ75" si="8">U3/0.2055</f>
        <v>4.6276221729296356</v>
      </c>
      <c r="AR3" s="39">
        <f>V3/0.0374</f>
        <v>0</v>
      </c>
      <c r="AS3" s="39">
        <f t="shared" ref="AS3:AS75" si="9">W3/0.254</f>
        <v>3.675136923606332</v>
      </c>
      <c r="AT3" s="39">
        <f>X3/0.0566</f>
        <v>0</v>
      </c>
      <c r="AU3" s="39">
        <f t="shared" ref="AU3:AU75" si="10">Y3/0.1655</f>
        <v>2.9504980229842568</v>
      </c>
      <c r="AV3" s="39">
        <f t="shared" ref="AV3:AV35" si="11">Z3/0.0255</f>
        <v>0</v>
      </c>
      <c r="AW3" s="39">
        <f t="shared" ref="AW3:AW75" si="12">AA3/0.17</f>
        <v>3.8367820554131784</v>
      </c>
      <c r="AX3" s="39" t="e">
        <f t="shared" ref="AX3:AX74" si="13">AB3/0.0254</f>
        <v>#VALUE!</v>
      </c>
      <c r="AY3" s="42">
        <f>L3/K3</f>
        <v>2.4657512707991041</v>
      </c>
      <c r="AZ3" s="42">
        <v>0.95786960805376287</v>
      </c>
      <c r="BA3" s="30">
        <f t="shared" ref="BA3:BA26" si="14">AP3/(AO3*AQ3)^0.5</f>
        <v>1.1793287724582449</v>
      </c>
      <c r="BB3" s="39">
        <f>AJ3/AO3</f>
        <v>1.2181155496669276E-2</v>
      </c>
      <c r="BC3" s="11"/>
    </row>
    <row r="4" spans="1:55" x14ac:dyDescent="0.35">
      <c r="A4" s="11" t="s">
        <v>69</v>
      </c>
      <c r="B4" s="49" t="s">
        <v>122</v>
      </c>
      <c r="C4" s="11" t="s">
        <v>137</v>
      </c>
      <c r="D4" s="38">
        <v>1200.0000000000048</v>
      </c>
      <c r="E4" s="39">
        <v>0.97885271020182041</v>
      </c>
      <c r="F4" s="39">
        <v>921.24526303308323</v>
      </c>
      <c r="G4" s="11" t="s">
        <v>90</v>
      </c>
      <c r="H4" s="11" t="s">
        <v>90</v>
      </c>
      <c r="I4" s="39">
        <v>16.510126649530605</v>
      </c>
      <c r="J4" s="39">
        <v>3.8993442392517759</v>
      </c>
      <c r="K4" s="39">
        <v>5.9574552970160841</v>
      </c>
      <c r="L4" s="39">
        <v>19.679955292951508</v>
      </c>
      <c r="M4" s="39">
        <v>0.20315153336794678</v>
      </c>
      <c r="N4" s="39">
        <v>3.0454914131752799</v>
      </c>
      <c r="O4" s="39">
        <v>2.7786171881920497E-2</v>
      </c>
      <c r="P4" s="39">
        <v>0.11700052640758031</v>
      </c>
      <c r="Q4" s="39"/>
      <c r="R4" s="39">
        <v>1.2652168680537323</v>
      </c>
      <c r="S4" s="39">
        <v>0.75434266415154527</v>
      </c>
      <c r="T4" s="39">
        <v>0.46353115442194559</v>
      </c>
      <c r="U4" s="39">
        <v>0.82051076525699973</v>
      </c>
      <c r="V4" s="40"/>
      <c r="W4" s="39">
        <v>0.94214162513895838</v>
      </c>
      <c r="X4" s="41"/>
      <c r="Y4" s="39">
        <v>0.72055985221999808</v>
      </c>
      <c r="Z4" s="39"/>
      <c r="AA4" s="39">
        <v>0.90380500433055644</v>
      </c>
      <c r="AB4" s="11" t="s">
        <v>90</v>
      </c>
      <c r="AC4" s="39">
        <v>0.40998018919883045</v>
      </c>
      <c r="AD4" s="11" t="s">
        <v>90</v>
      </c>
      <c r="AE4" s="11" t="s">
        <v>90</v>
      </c>
      <c r="AF4" s="39">
        <v>1.6610377548092289E-2</v>
      </c>
      <c r="AG4" s="38">
        <f t="shared" si="0"/>
        <v>48.002210378529306</v>
      </c>
      <c r="AH4" s="11" t="s">
        <v>137</v>
      </c>
      <c r="AI4" s="11" t="str">
        <f t="shared" si="1"/>
        <v>569-2.</v>
      </c>
      <c r="AJ4" s="39">
        <f t="shared" si="2"/>
        <v>0.1172412315692848</v>
      </c>
      <c r="AK4" s="39">
        <f t="shared" si="3"/>
        <v>0.19117733073134038</v>
      </c>
      <c r="AL4" s="39">
        <f t="shared" si="4"/>
        <v>0</v>
      </c>
      <c r="AM4" s="39">
        <f t="shared" si="5"/>
        <v>2.7092438288088485</v>
      </c>
      <c r="AN4" s="39"/>
      <c r="AO4" s="39">
        <f t="shared" si="6"/>
        <v>4.9303442101408192</v>
      </c>
      <c r="AP4" s="39">
        <f t="shared" si="7"/>
        <v>7.9919164555507853</v>
      </c>
      <c r="AQ4" s="39">
        <f t="shared" si="8"/>
        <v>3.9927531156058382</v>
      </c>
      <c r="AR4" s="39">
        <f t="shared" ref="AR4:AR75" si="15">V4/0.0374</f>
        <v>0</v>
      </c>
      <c r="AS4" s="39">
        <f t="shared" si="9"/>
        <v>3.7092189966100721</v>
      </c>
      <c r="AT4" s="39">
        <f t="shared" ref="AT4:AT35" si="16">X4/0.0566</f>
        <v>0</v>
      </c>
      <c r="AU4" s="39">
        <f t="shared" si="10"/>
        <v>4.3538359650755165</v>
      </c>
      <c r="AV4" s="39">
        <f t="shared" si="11"/>
        <v>0</v>
      </c>
      <c r="AW4" s="39">
        <f t="shared" si="12"/>
        <v>5.3165000254738608</v>
      </c>
      <c r="AX4" s="39" t="e">
        <f t="shared" si="13"/>
        <v>#VALUE!</v>
      </c>
      <c r="AY4" s="42">
        <f t="shared" ref="AY4:AY77" si="17">L4/K4</f>
        <v>3.3034163601376285</v>
      </c>
      <c r="AZ4" s="42">
        <v>0.69768061296669859</v>
      </c>
      <c r="BA4" s="30">
        <f t="shared" si="14"/>
        <v>1.801258679265181</v>
      </c>
      <c r="BB4" s="39">
        <f t="shared" ref="BB4:BB77" si="18">AJ4/AO4</f>
        <v>2.3779522599688064E-2</v>
      </c>
      <c r="BC4" s="11"/>
    </row>
    <row r="5" spans="1:55" x14ac:dyDescent="0.35">
      <c r="A5" s="11" t="s">
        <v>70</v>
      </c>
      <c r="B5" s="49" t="s">
        <v>122</v>
      </c>
      <c r="C5" s="11" t="s">
        <v>137</v>
      </c>
      <c r="D5" s="38">
        <v>1560.0000000000061</v>
      </c>
      <c r="E5" s="39">
        <v>0.90059331049078928</v>
      </c>
      <c r="F5" s="39">
        <v>937.34763153847985</v>
      </c>
      <c r="G5" s="11" t="s">
        <v>90</v>
      </c>
      <c r="H5" s="11" t="s">
        <v>90</v>
      </c>
      <c r="I5" s="39">
        <v>13.577230053372681</v>
      </c>
      <c r="J5" s="39">
        <v>2.5486138971130132</v>
      </c>
      <c r="K5" s="39">
        <v>5.1807095530607663</v>
      </c>
      <c r="L5" s="39">
        <v>20.245922233355422</v>
      </c>
      <c r="M5" s="39">
        <v>0.16950076933079658</v>
      </c>
      <c r="N5" s="39">
        <v>2.505914825337423</v>
      </c>
      <c r="O5" s="39">
        <v>1.3232000983487181E-2</v>
      </c>
      <c r="P5" s="39">
        <v>8.9231884728505961E-2</v>
      </c>
      <c r="Q5" s="39"/>
      <c r="R5" s="39">
        <v>0.82775910072788972</v>
      </c>
      <c r="S5" s="39">
        <v>0.6147533869570907</v>
      </c>
      <c r="T5" s="39">
        <v>0.32739135249008844</v>
      </c>
      <c r="U5" s="39">
        <v>0.7825313720924566</v>
      </c>
      <c r="V5" s="40"/>
      <c r="W5" s="39">
        <v>0.79886771055887218</v>
      </c>
      <c r="X5" s="41"/>
      <c r="Y5" s="39">
        <v>0.64031086839782836</v>
      </c>
      <c r="Z5" s="39"/>
      <c r="AA5" s="39">
        <v>0.8119496193437552</v>
      </c>
      <c r="AB5" s="11" t="s">
        <v>90</v>
      </c>
      <c r="AC5" s="39">
        <v>0.53903472876701564</v>
      </c>
      <c r="AD5" s="11" t="s">
        <v>90</v>
      </c>
      <c r="AE5" s="11" t="s">
        <v>90</v>
      </c>
      <c r="AF5" s="39">
        <v>2.3810564383824156E-2</v>
      </c>
      <c r="AG5" s="38">
        <f t="shared" si="0"/>
        <v>37.559587820372549</v>
      </c>
      <c r="AH5" s="11" t="s">
        <v>137</v>
      </c>
      <c r="AI5" s="11" t="str">
        <f t="shared" si="1"/>
        <v>569-2.</v>
      </c>
      <c r="AJ5" s="39">
        <f t="shared" si="2"/>
        <v>5.5831227778426931E-2</v>
      </c>
      <c r="AK5" s="39">
        <f t="shared" si="3"/>
        <v>0.14580373321651302</v>
      </c>
      <c r="AL5" s="39">
        <f t="shared" si="4"/>
        <v>0</v>
      </c>
      <c r="AM5" s="39">
        <f t="shared" si="5"/>
        <v>1.7725034276828473</v>
      </c>
      <c r="AN5" s="39"/>
      <c r="AO5" s="39">
        <f t="shared" si="6"/>
        <v>4.0179959931835993</v>
      </c>
      <c r="AP5" s="39">
        <f t="shared" si="7"/>
        <v>5.6446784912084214</v>
      </c>
      <c r="AQ5" s="39">
        <f t="shared" si="8"/>
        <v>3.8079385503282563</v>
      </c>
      <c r="AR5" s="39">
        <f t="shared" si="15"/>
        <v>0</v>
      </c>
      <c r="AS5" s="39">
        <f t="shared" si="9"/>
        <v>3.1451484667672132</v>
      </c>
      <c r="AT5" s="39">
        <f t="shared" si="16"/>
        <v>0</v>
      </c>
      <c r="AU5" s="39">
        <f t="shared" si="10"/>
        <v>3.8689478453040986</v>
      </c>
      <c r="AV5" s="39">
        <f t="shared" si="11"/>
        <v>0</v>
      </c>
      <c r="AW5" s="39">
        <f t="shared" si="12"/>
        <v>4.7761742314338536</v>
      </c>
      <c r="AX5" s="39" t="e">
        <f t="shared" si="13"/>
        <v>#VALUE!</v>
      </c>
      <c r="AY5" s="42">
        <f t="shared" si="17"/>
        <v>3.9079438879938984</v>
      </c>
      <c r="AZ5" s="42">
        <v>0.65850790075198096</v>
      </c>
      <c r="BA5" s="30">
        <f t="shared" si="14"/>
        <v>1.4430769674651667</v>
      </c>
      <c r="BB5" s="39"/>
      <c r="BC5" s="11"/>
    </row>
    <row r="6" spans="1:55" x14ac:dyDescent="0.35">
      <c r="A6" s="50" t="s">
        <v>71</v>
      </c>
      <c r="B6" s="11" t="s">
        <v>85</v>
      </c>
      <c r="C6" s="11" t="s">
        <v>135</v>
      </c>
      <c r="D6" s="38">
        <v>1615.2969787764396</v>
      </c>
      <c r="E6" s="38">
        <v>251.51870219602668</v>
      </c>
      <c r="F6" s="38">
        <v>109.94458358495024</v>
      </c>
      <c r="G6" s="38">
        <v>62.206605784805774</v>
      </c>
      <c r="H6" s="38">
        <v>9.4960389465110318</v>
      </c>
      <c r="I6" s="38">
        <v>24.202533779498765</v>
      </c>
      <c r="J6" s="38">
        <v>1.7327617666733677</v>
      </c>
      <c r="K6" s="38">
        <v>36.81736311230285</v>
      </c>
      <c r="L6" s="38">
        <v>38.49002638178866</v>
      </c>
      <c r="M6" s="39">
        <v>0.21088856329658776</v>
      </c>
      <c r="N6" s="39">
        <v>0</v>
      </c>
      <c r="O6" s="39">
        <v>9.730721613512533E-2</v>
      </c>
      <c r="P6" s="39">
        <v>0.48111207959046587</v>
      </c>
      <c r="Q6" s="39">
        <v>0.17783502760174591</v>
      </c>
      <c r="R6" s="39">
        <v>1.6752919908819677</v>
      </c>
      <c r="S6" s="39">
        <v>1.660102715575406</v>
      </c>
      <c r="T6" s="39">
        <v>1.0482102935926829</v>
      </c>
      <c r="U6" s="39">
        <v>4.5602486459149398</v>
      </c>
      <c r="V6" s="39">
        <v>0.72869353903987544</v>
      </c>
      <c r="W6" s="39">
        <v>6.1206683218148186</v>
      </c>
      <c r="X6" s="39">
        <v>1.3291397401633418</v>
      </c>
      <c r="Y6" s="39">
        <v>4.308880773076452</v>
      </c>
      <c r="Z6" s="39">
        <v>0.66811929226687161</v>
      </c>
      <c r="AA6" s="39">
        <v>4.3282138165968318</v>
      </c>
      <c r="AB6" s="39">
        <v>0.64164688962815153</v>
      </c>
      <c r="AC6" s="39">
        <v>0.60628192043339979</v>
      </c>
      <c r="AD6" s="38" t="s">
        <v>72</v>
      </c>
      <c r="AE6" s="38" t="s">
        <v>72</v>
      </c>
      <c r="AF6" s="38" t="s">
        <v>72</v>
      </c>
      <c r="AG6" s="38">
        <f t="shared" si="0"/>
        <v>63.485360662369935</v>
      </c>
      <c r="AH6" s="38" t="str">
        <f t="shared" ref="AH6:AH10" si="19">CONCATENATE(C6)</f>
        <v>эклогиты B</v>
      </c>
      <c r="AI6" s="11" t="str">
        <f t="shared" si="1"/>
        <v>628-2</v>
      </c>
      <c r="AJ6" s="39">
        <f t="shared" si="2"/>
        <v>0.41057897103428409</v>
      </c>
      <c r="AK6" s="39">
        <f t="shared" si="3"/>
        <v>0.78613084900402919</v>
      </c>
      <c r="AL6" s="39">
        <f t="shared" si="4"/>
        <v>1.8719476589657464</v>
      </c>
      <c r="AM6" s="39">
        <f t="shared" si="5"/>
        <v>3.5873490168778748</v>
      </c>
      <c r="AN6" s="39"/>
      <c r="AO6" s="39">
        <f t="shared" si="6"/>
        <v>10.850344546244484</v>
      </c>
      <c r="AP6" s="39">
        <f t="shared" si="7"/>
        <v>18.072591268839361</v>
      </c>
      <c r="AQ6" s="39">
        <f t="shared" si="8"/>
        <v>22.190990977688273</v>
      </c>
      <c r="AR6" s="39">
        <f t="shared" si="15"/>
        <v>19.48378446630683</v>
      </c>
      <c r="AS6" s="39">
        <f t="shared" si="9"/>
        <v>24.097119377223695</v>
      </c>
      <c r="AT6" s="39">
        <f t="shared" si="16"/>
        <v>23.483034278504274</v>
      </c>
      <c r="AU6" s="39">
        <f t="shared" si="10"/>
        <v>26.035533372063153</v>
      </c>
      <c r="AV6" s="39">
        <f t="shared" si="11"/>
        <v>26.200756559485164</v>
      </c>
      <c r="AW6" s="39">
        <f t="shared" si="12"/>
        <v>25.460081274099007</v>
      </c>
      <c r="AX6" s="39">
        <f t="shared" si="13"/>
        <v>25.261688568037464</v>
      </c>
      <c r="AY6" s="42">
        <f t="shared" si="17"/>
        <v>1.0454313706384604</v>
      </c>
      <c r="AZ6" s="42">
        <v>0.94646671068321064</v>
      </c>
      <c r="BA6" s="30">
        <f t="shared" si="14"/>
        <v>1.1646899115354994</v>
      </c>
      <c r="BB6" s="39"/>
      <c r="BC6" s="11"/>
    </row>
    <row r="7" spans="1:55" x14ac:dyDescent="0.35">
      <c r="A7" s="50" t="s">
        <v>71</v>
      </c>
      <c r="B7" s="11" t="s">
        <v>85</v>
      </c>
      <c r="C7" s="11" t="s">
        <v>135</v>
      </c>
      <c r="D7" s="38">
        <v>1699.574760142229</v>
      </c>
      <c r="E7" s="38">
        <v>214.10558183748483</v>
      </c>
      <c r="F7" s="38">
        <v>96.532266676098672</v>
      </c>
      <c r="G7" s="38">
        <v>63.223081161305785</v>
      </c>
      <c r="H7" s="38">
        <v>10.203454555728444</v>
      </c>
      <c r="I7" s="38">
        <v>30.89521424110627</v>
      </c>
      <c r="J7" s="38">
        <v>2.5861992199494033</v>
      </c>
      <c r="K7" s="38">
        <v>31.750860494022007</v>
      </c>
      <c r="L7" s="38">
        <v>30.022661551872076</v>
      </c>
      <c r="M7" s="39">
        <v>0.50855726617204966</v>
      </c>
      <c r="N7" s="39">
        <v>2.7645986667545852</v>
      </c>
      <c r="O7" s="39">
        <v>0.15874890706022629</v>
      </c>
      <c r="P7" s="39">
        <v>1.0200109433307163</v>
      </c>
      <c r="Q7" s="39">
        <v>0.37839473500094584</v>
      </c>
      <c r="R7" s="39">
        <v>3.9212237799965508</v>
      </c>
      <c r="S7" s="39">
        <v>2.4663654178978103</v>
      </c>
      <c r="T7" s="39">
        <v>1.1435107577929962</v>
      </c>
      <c r="U7" s="39">
        <v>3.9849089586399939</v>
      </c>
      <c r="V7" s="39">
        <v>0.73625082227150529</v>
      </c>
      <c r="W7" s="39">
        <v>5.1474370090214432</v>
      </c>
      <c r="X7" s="39">
        <v>1.3785414571837518</v>
      </c>
      <c r="Y7" s="39">
        <v>4.2410721914967118</v>
      </c>
      <c r="Z7" s="39">
        <v>0.55325387322095654</v>
      </c>
      <c r="AA7" s="39">
        <v>4.7605866399619066</v>
      </c>
      <c r="AB7" s="39">
        <v>0.63521697795447318</v>
      </c>
      <c r="AC7" s="39">
        <v>0.43191014177043863</v>
      </c>
      <c r="AD7" s="38" t="s">
        <v>72</v>
      </c>
      <c r="AE7" s="38" t="s">
        <v>72</v>
      </c>
      <c r="AF7" s="39">
        <v>4.6304251325385709E-2</v>
      </c>
      <c r="AG7" s="38">
        <f t="shared" si="0"/>
        <v>69.511360462170387</v>
      </c>
      <c r="AH7" s="38" t="str">
        <f t="shared" si="19"/>
        <v>эклогиты B</v>
      </c>
      <c r="AI7" s="11" t="str">
        <f t="shared" si="1"/>
        <v>628-2</v>
      </c>
      <c r="AJ7" s="39">
        <f t="shared" si="2"/>
        <v>0.66982661206846539</v>
      </c>
      <c r="AK7" s="39">
        <f t="shared" si="3"/>
        <v>1.6666845479260071</v>
      </c>
      <c r="AL7" s="39">
        <f t="shared" si="4"/>
        <v>3.9831024736941667</v>
      </c>
      <c r="AM7" s="39">
        <f t="shared" si="5"/>
        <v>8.3966247965664902</v>
      </c>
      <c r="AN7" s="39"/>
      <c r="AO7" s="39">
        <f t="shared" si="6"/>
        <v>16.120035411096801</v>
      </c>
      <c r="AP7" s="39">
        <f t="shared" si="7"/>
        <v>19.715702720568899</v>
      </c>
      <c r="AQ7" s="39">
        <f t="shared" si="8"/>
        <v>19.39128447026761</v>
      </c>
      <c r="AR7" s="39">
        <f t="shared" si="15"/>
        <v>19.685850862874471</v>
      </c>
      <c r="AS7" s="39">
        <f t="shared" si="9"/>
        <v>20.265500035517494</v>
      </c>
      <c r="AT7" s="39">
        <f t="shared" si="16"/>
        <v>24.355856133988549</v>
      </c>
      <c r="AU7" s="39">
        <f t="shared" si="10"/>
        <v>25.625813845901579</v>
      </c>
      <c r="AV7" s="39">
        <f t="shared" si="11"/>
        <v>21.696230322390456</v>
      </c>
      <c r="AW7" s="39">
        <f t="shared" si="12"/>
        <v>28.003450823305332</v>
      </c>
      <c r="AX7" s="39">
        <f t="shared" si="13"/>
        <v>25.008542439152489</v>
      </c>
      <c r="AY7" s="42">
        <f t="shared" si="17"/>
        <v>0.94557001242611005</v>
      </c>
      <c r="AZ7" s="42">
        <v>0.72367866958210458</v>
      </c>
      <c r="BA7" s="30">
        <f t="shared" si="14"/>
        <v>1.1151312246372969</v>
      </c>
      <c r="BB7" s="39"/>
      <c r="BC7" s="11"/>
    </row>
    <row r="8" spans="1:55" x14ac:dyDescent="0.35">
      <c r="A8" s="50" t="s">
        <v>71</v>
      </c>
      <c r="B8" s="11" t="s">
        <v>85</v>
      </c>
      <c r="C8" s="11" t="s">
        <v>135</v>
      </c>
      <c r="D8" s="38">
        <v>1471.0523139796121</v>
      </c>
      <c r="E8" s="38">
        <v>200.59108787229994</v>
      </c>
      <c r="F8" s="38">
        <v>94.347011014789572</v>
      </c>
      <c r="G8" s="38">
        <v>63.393120570435251</v>
      </c>
      <c r="H8" s="38">
        <v>10.489762484189566</v>
      </c>
      <c r="I8" s="38">
        <v>31.958240259721638</v>
      </c>
      <c r="J8" s="38">
        <v>1.5169564518186824</v>
      </c>
      <c r="K8" s="38">
        <v>31.667984472995599</v>
      </c>
      <c r="L8" s="38">
        <v>31.523789639929763</v>
      </c>
      <c r="M8" s="39">
        <v>0.30247184176170616</v>
      </c>
      <c r="N8" s="39">
        <v>1.4280030185320325</v>
      </c>
      <c r="O8" s="39">
        <v>0.15701001015248542</v>
      </c>
      <c r="P8" s="39">
        <v>0.76612108314616068</v>
      </c>
      <c r="Q8" s="39">
        <v>0.31500198402373625</v>
      </c>
      <c r="R8" s="39">
        <v>3.435398443933507</v>
      </c>
      <c r="S8" s="39">
        <v>2.911016650461733</v>
      </c>
      <c r="T8" s="39">
        <v>1.0463137000756353</v>
      </c>
      <c r="U8" s="39">
        <v>4.0282263558706424</v>
      </c>
      <c r="V8" s="39">
        <v>0.69556802690510622</v>
      </c>
      <c r="W8" s="39">
        <v>5.3383645604995875</v>
      </c>
      <c r="X8" s="39">
        <v>1.2196802990199358</v>
      </c>
      <c r="Y8" s="39">
        <v>3.8010311904807361</v>
      </c>
      <c r="Z8" s="39">
        <v>0.52185686196967285</v>
      </c>
      <c r="AA8" s="39">
        <v>3.8178878350803904</v>
      </c>
      <c r="AB8" s="39">
        <v>0.74104743577855581</v>
      </c>
      <c r="AC8" s="39">
        <v>0.43640044073632939</v>
      </c>
      <c r="AD8" s="38" t="s">
        <v>72</v>
      </c>
      <c r="AE8" s="38" t="s">
        <v>72</v>
      </c>
      <c r="AF8" s="38" t="s">
        <v>72</v>
      </c>
      <c r="AG8" s="38">
        <f t="shared" si="0"/>
        <v>72.23592530461319</v>
      </c>
      <c r="AH8" s="38" t="str">
        <f t="shared" si="19"/>
        <v>эклогиты B</v>
      </c>
      <c r="AI8" s="11" t="str">
        <f t="shared" si="1"/>
        <v>628-2</v>
      </c>
      <c r="AJ8" s="39">
        <f t="shared" si="2"/>
        <v>0.6624894943142845</v>
      </c>
      <c r="AK8" s="39">
        <f t="shared" si="3"/>
        <v>1.2518318352061448</v>
      </c>
      <c r="AL8" s="39">
        <f t="shared" si="4"/>
        <v>3.3158103581445921</v>
      </c>
      <c r="AM8" s="39">
        <f t="shared" si="5"/>
        <v>7.3563135844400573</v>
      </c>
      <c r="AN8" s="39"/>
      <c r="AO8" s="39">
        <f t="shared" si="6"/>
        <v>19.026252617396949</v>
      </c>
      <c r="AP8" s="39">
        <f t="shared" si="7"/>
        <v>18.039891380614399</v>
      </c>
      <c r="AQ8" s="39">
        <f t="shared" si="8"/>
        <v>19.60207472443135</v>
      </c>
      <c r="AR8" s="39">
        <f t="shared" si="15"/>
        <v>18.598075585698027</v>
      </c>
      <c r="AS8" s="39">
        <f t="shared" si="9"/>
        <v>21.017183309053493</v>
      </c>
      <c r="AT8" s="39">
        <f t="shared" si="16"/>
        <v>21.549121890811588</v>
      </c>
      <c r="AU8" s="39">
        <f t="shared" si="10"/>
        <v>22.966955833720458</v>
      </c>
      <c r="AV8" s="39">
        <f t="shared" si="11"/>
        <v>20.464974979202857</v>
      </c>
      <c r="AW8" s="39">
        <f t="shared" si="12"/>
        <v>22.458163735767002</v>
      </c>
      <c r="AX8" s="39">
        <f t="shared" si="13"/>
        <v>29.175095896793536</v>
      </c>
      <c r="AY8" s="42">
        <f t="shared" si="17"/>
        <v>0.99544666844242025</v>
      </c>
      <c r="AZ8" s="42">
        <v>0.93583712169581368</v>
      </c>
      <c r="BA8" s="30">
        <f t="shared" si="14"/>
        <v>0.93412773910813973</v>
      </c>
      <c r="BB8" s="39"/>
      <c r="BC8" s="11"/>
    </row>
    <row r="9" spans="1:55" x14ac:dyDescent="0.35">
      <c r="A9" s="50" t="s">
        <v>71</v>
      </c>
      <c r="B9" s="11" t="s">
        <v>85</v>
      </c>
      <c r="C9" s="11" t="s">
        <v>135</v>
      </c>
      <c r="D9" s="38">
        <v>1818.5757022839052</v>
      </c>
      <c r="E9" s="38">
        <v>228.98255267820326</v>
      </c>
      <c r="F9" s="38">
        <v>105.61761366515289</v>
      </c>
      <c r="G9" s="38">
        <v>68.914517836711553</v>
      </c>
      <c r="H9" s="38">
        <v>13.547865700601783</v>
      </c>
      <c r="I9" s="38">
        <v>33.684052129247647</v>
      </c>
      <c r="J9" s="38">
        <v>1.5459926148147065</v>
      </c>
      <c r="K9" s="38">
        <v>38.31047154377373</v>
      </c>
      <c r="L9" s="38">
        <v>40.02714728714836</v>
      </c>
      <c r="M9" s="39">
        <v>0.31513147322884755</v>
      </c>
      <c r="N9" s="39">
        <v>2.2560651576463266</v>
      </c>
      <c r="O9" s="39">
        <v>0.17815445321695053</v>
      </c>
      <c r="P9" s="39">
        <v>0.81809745978840098</v>
      </c>
      <c r="Q9" s="39">
        <v>0.39895414511814731</v>
      </c>
      <c r="R9" s="39">
        <v>3.798298260617051</v>
      </c>
      <c r="S9" s="39">
        <v>2.8221747133933412</v>
      </c>
      <c r="T9" s="39">
        <v>1.1729527050114308</v>
      </c>
      <c r="U9" s="39">
        <v>3.9490635815388431</v>
      </c>
      <c r="V9" s="39">
        <v>0.91746280635809463</v>
      </c>
      <c r="W9" s="39">
        <v>6.1420439071033179</v>
      </c>
      <c r="X9" s="39">
        <v>1.5374492044063293</v>
      </c>
      <c r="Y9" s="39">
        <v>4.6039327856260019</v>
      </c>
      <c r="Z9" s="39">
        <v>0.71938174088772999</v>
      </c>
      <c r="AA9" s="39">
        <v>5.4707284657977402</v>
      </c>
      <c r="AB9" s="39">
        <v>0.81635056785854099</v>
      </c>
      <c r="AC9" s="39">
        <v>0.60311221755236599</v>
      </c>
      <c r="AD9" s="38" t="s">
        <v>72</v>
      </c>
      <c r="AE9" s="38" t="s">
        <v>72</v>
      </c>
      <c r="AF9" s="39">
        <v>5.1779498333700706E-2</v>
      </c>
      <c r="AG9" s="38">
        <f t="shared" si="0"/>
        <v>66.367661145370434</v>
      </c>
      <c r="AH9" s="38" t="str">
        <f t="shared" si="19"/>
        <v>эклогиты B</v>
      </c>
      <c r="AI9" s="11" t="str">
        <f t="shared" si="1"/>
        <v>628-2</v>
      </c>
      <c r="AJ9" s="39">
        <f t="shared" si="2"/>
        <v>0.75170655365801919</v>
      </c>
      <c r="AK9" s="39">
        <f t="shared" si="3"/>
        <v>1.3367605552098056</v>
      </c>
      <c r="AL9" s="39">
        <f t="shared" si="4"/>
        <v>4.1995173170331297</v>
      </c>
      <c r="AM9" s="39">
        <f t="shared" si="5"/>
        <v>8.1334009863320151</v>
      </c>
      <c r="AN9" s="39"/>
      <c r="AO9" s="39">
        <f t="shared" si="6"/>
        <v>18.445586362047983</v>
      </c>
      <c r="AP9" s="39">
        <f t="shared" si="7"/>
        <v>20.223322500197082</v>
      </c>
      <c r="AQ9" s="39">
        <f t="shared" si="8"/>
        <v>19.216854411381231</v>
      </c>
      <c r="AR9" s="39">
        <f t="shared" si="15"/>
        <v>24.531091079093436</v>
      </c>
      <c r="AS9" s="39">
        <f t="shared" si="9"/>
        <v>24.181275224816211</v>
      </c>
      <c r="AT9" s="39">
        <f t="shared" si="16"/>
        <v>27.16341350541218</v>
      </c>
      <c r="AU9" s="39">
        <f t="shared" si="10"/>
        <v>27.818324988676746</v>
      </c>
      <c r="AV9" s="39">
        <f t="shared" si="11"/>
        <v>28.211048662263924</v>
      </c>
      <c r="AW9" s="39">
        <f t="shared" si="12"/>
        <v>32.180755681163177</v>
      </c>
      <c r="AX9" s="39">
        <f t="shared" si="13"/>
        <v>32.139786136163032</v>
      </c>
      <c r="AY9" s="42">
        <f t="shared" si="17"/>
        <v>1.0448095696606905</v>
      </c>
      <c r="AZ9" s="42">
        <v>0.75142036639526721</v>
      </c>
      <c r="BA9" s="30">
        <f t="shared" si="14"/>
        <v>1.0741504751802164</v>
      </c>
      <c r="BB9" s="39"/>
      <c r="BC9" s="11"/>
    </row>
    <row r="10" spans="1:55" x14ac:dyDescent="0.35">
      <c r="A10" s="50" t="s">
        <v>71</v>
      </c>
      <c r="B10" s="11" t="s">
        <v>85</v>
      </c>
      <c r="C10" s="11" t="s">
        <v>135</v>
      </c>
      <c r="D10" s="38">
        <v>1821.2123778431169</v>
      </c>
      <c r="E10" s="38">
        <v>246.57969030318864</v>
      </c>
      <c r="F10" s="38">
        <v>113.57511219141763</v>
      </c>
      <c r="G10" s="38">
        <v>71.521948389923026</v>
      </c>
      <c r="H10" s="38">
        <v>17.372049316496319</v>
      </c>
      <c r="I10" s="38">
        <v>41.72207901545459</v>
      </c>
      <c r="J10" s="38">
        <v>0.75840422456054524</v>
      </c>
      <c r="K10" s="38">
        <v>35.263454210797839</v>
      </c>
      <c r="L10" s="38">
        <v>20.802392142718023</v>
      </c>
      <c r="M10" s="39">
        <v>0.4472342933876427</v>
      </c>
      <c r="N10" s="39">
        <v>0</v>
      </c>
      <c r="O10" s="39">
        <v>9.4828966654147903E-2</v>
      </c>
      <c r="P10" s="39">
        <v>0.96588538526446099</v>
      </c>
      <c r="Q10" s="39">
        <v>0.45500294555484294</v>
      </c>
      <c r="R10" s="39">
        <v>3.7275564550397804</v>
      </c>
      <c r="S10" s="39">
        <v>2.4888202145703424</v>
      </c>
      <c r="T10" s="39">
        <v>1.0858487507215893</v>
      </c>
      <c r="U10" s="39">
        <v>3.3918182536488253</v>
      </c>
      <c r="V10" s="39">
        <v>0.70771740277675543</v>
      </c>
      <c r="W10" s="39">
        <v>5.2050384274325134</v>
      </c>
      <c r="X10" s="39">
        <v>1.4234177989676782</v>
      </c>
      <c r="Y10" s="39">
        <v>4.4166276071140933</v>
      </c>
      <c r="Z10" s="39">
        <v>0.71028345173939256</v>
      </c>
      <c r="AA10" s="39">
        <v>4.7580913255446449</v>
      </c>
      <c r="AB10" s="39">
        <v>0.64314306077611538</v>
      </c>
      <c r="AC10" s="39">
        <v>0.3779831091968634</v>
      </c>
      <c r="AD10" s="38" t="s">
        <v>72</v>
      </c>
      <c r="AE10" s="38" t="s">
        <v>72</v>
      </c>
      <c r="AF10" s="39">
        <v>5.9810323855279728E-2</v>
      </c>
      <c r="AG10" s="38">
        <f t="shared" si="0"/>
        <v>55.035242677692239</v>
      </c>
      <c r="AH10" s="38" t="str">
        <f t="shared" si="19"/>
        <v>эклогиты B</v>
      </c>
      <c r="AI10" s="11" t="str">
        <f t="shared" si="1"/>
        <v>628-2</v>
      </c>
      <c r="AJ10" s="39">
        <f t="shared" si="2"/>
        <v>0.40012222216940047</v>
      </c>
      <c r="AK10" s="39">
        <f t="shared" si="3"/>
        <v>1.5782440935693807</v>
      </c>
      <c r="AL10" s="39">
        <f t="shared" si="4"/>
        <v>4.7895046900509781</v>
      </c>
      <c r="AM10" s="39">
        <f t="shared" si="5"/>
        <v>7.9819196039395726</v>
      </c>
      <c r="AN10" s="39"/>
      <c r="AO10" s="39">
        <f t="shared" si="6"/>
        <v>16.266798788041456</v>
      </c>
      <c r="AP10" s="39">
        <f t="shared" si="7"/>
        <v>18.721530184854988</v>
      </c>
      <c r="AQ10" s="39">
        <f t="shared" si="8"/>
        <v>16.505198314592825</v>
      </c>
      <c r="AR10" s="39">
        <f t="shared" si="15"/>
        <v>18.922925207934636</v>
      </c>
      <c r="AS10" s="39">
        <f t="shared" si="9"/>
        <v>20.492277273356351</v>
      </c>
      <c r="AT10" s="39">
        <f t="shared" si="16"/>
        <v>25.148724363386542</v>
      </c>
      <c r="AU10" s="39">
        <f t="shared" si="10"/>
        <v>26.686571644193915</v>
      </c>
      <c r="AV10" s="39">
        <f t="shared" si="11"/>
        <v>27.854253009387946</v>
      </c>
      <c r="AW10" s="39">
        <f t="shared" si="12"/>
        <v>27.988772503203791</v>
      </c>
      <c r="AX10" s="39">
        <f t="shared" si="13"/>
        <v>25.320592943941552</v>
      </c>
      <c r="AY10" s="42">
        <f t="shared" si="17"/>
        <v>0.58991362611176734</v>
      </c>
      <c r="AZ10" s="42">
        <v>0.73216062873106214</v>
      </c>
      <c r="BA10" s="30">
        <f t="shared" si="14"/>
        <v>1.1425623834034908</v>
      </c>
      <c r="BB10" s="39"/>
      <c r="BC10" s="11"/>
    </row>
    <row r="11" spans="1:55" x14ac:dyDescent="0.35">
      <c r="A11" s="50" t="s">
        <v>71</v>
      </c>
      <c r="B11" s="11" t="s">
        <v>85</v>
      </c>
      <c r="C11" s="11" t="s">
        <v>135</v>
      </c>
      <c r="D11" s="38">
        <v>2124.9159318390798</v>
      </c>
      <c r="E11" s="38">
        <v>252.58207561307825</v>
      </c>
      <c r="F11" s="38">
        <v>110.38293425079542</v>
      </c>
      <c r="G11" s="38">
        <v>76.592862921752371</v>
      </c>
      <c r="H11" s="38">
        <v>18.989064863916955</v>
      </c>
      <c r="I11" s="38">
        <v>44.311833610339484</v>
      </c>
      <c r="J11" s="38">
        <v>3.2089975442813286</v>
      </c>
      <c r="K11" s="38">
        <v>38.166422844055148</v>
      </c>
      <c r="L11" s="38">
        <v>26.399649504661681</v>
      </c>
      <c r="M11" s="39">
        <v>0.76881982138526817</v>
      </c>
      <c r="N11" s="39">
        <v>1.6220749951355238</v>
      </c>
      <c r="O11" s="39">
        <v>9.1999831117115072E-2</v>
      </c>
      <c r="P11" s="39">
        <v>1.266252285541446</v>
      </c>
      <c r="Q11" s="39">
        <v>0.49338109465710839</v>
      </c>
      <c r="R11" s="39">
        <v>4.9697358862096861</v>
      </c>
      <c r="S11" s="39">
        <v>3.529094718152562</v>
      </c>
      <c r="T11" s="39">
        <v>1.5259896588449853</v>
      </c>
      <c r="U11" s="39">
        <v>3.9672184607515995</v>
      </c>
      <c r="V11" s="39">
        <v>0.85897955469238541</v>
      </c>
      <c r="W11" s="39">
        <v>6.0465619924249285</v>
      </c>
      <c r="X11" s="39">
        <v>1.5641485558287336</v>
      </c>
      <c r="Y11" s="39">
        <v>4.6768915908244697</v>
      </c>
      <c r="Z11" s="39">
        <v>0.6387529561411498</v>
      </c>
      <c r="AA11" s="39">
        <v>5.182998450880854</v>
      </c>
      <c r="AB11" s="39">
        <v>0.70114471516377164</v>
      </c>
      <c r="AC11" s="39">
        <v>0.46476969758180864</v>
      </c>
      <c r="AD11" s="38" t="s">
        <v>72</v>
      </c>
      <c r="AE11" s="38" t="s">
        <v>72</v>
      </c>
      <c r="AF11" s="38" t="s">
        <v>72</v>
      </c>
      <c r="AG11" s="38">
        <f t="shared" si="0"/>
        <v>56.80157213781095</v>
      </c>
      <c r="AH11" s="38" t="str">
        <f t="shared" ref="AH11:AH82" si="20">CONCATENATE(C11)</f>
        <v>эклогиты B</v>
      </c>
      <c r="AI11" s="11" t="str">
        <f t="shared" si="1"/>
        <v>628-2</v>
      </c>
      <c r="AJ11" s="39">
        <f t="shared" si="2"/>
        <v>0.38818494142242649</v>
      </c>
      <c r="AK11" s="39">
        <f t="shared" si="3"/>
        <v>2.0690396822572645</v>
      </c>
      <c r="AL11" s="39">
        <f t="shared" si="4"/>
        <v>5.1934852069169306</v>
      </c>
      <c r="AM11" s="39">
        <f t="shared" si="5"/>
        <v>10.641832732783053</v>
      </c>
      <c r="AN11" s="39"/>
      <c r="AO11" s="39">
        <f t="shared" si="6"/>
        <v>23.065978550016744</v>
      </c>
      <c r="AP11" s="39">
        <f t="shared" si="7"/>
        <v>26.31016653181009</v>
      </c>
      <c r="AQ11" s="39">
        <f t="shared" si="8"/>
        <v>19.305199322392212</v>
      </c>
      <c r="AR11" s="39">
        <f t="shared" si="15"/>
        <v>22.967367772523673</v>
      </c>
      <c r="AS11" s="39">
        <f t="shared" si="9"/>
        <v>23.805362174901294</v>
      </c>
      <c r="AT11" s="39">
        <f t="shared" si="16"/>
        <v>27.63513349520731</v>
      </c>
      <c r="AU11" s="39">
        <f t="shared" si="10"/>
        <v>28.259163690782295</v>
      </c>
      <c r="AV11" s="39">
        <f t="shared" si="11"/>
        <v>25.049135534947052</v>
      </c>
      <c r="AW11" s="39">
        <f t="shared" si="12"/>
        <v>30.488226181652081</v>
      </c>
      <c r="AX11" s="39">
        <f t="shared" si="13"/>
        <v>27.604122644242977</v>
      </c>
      <c r="AY11" s="42">
        <f t="shared" si="17"/>
        <v>0.69169829230600077</v>
      </c>
      <c r="AZ11" s="42">
        <v>0.78080508958003736</v>
      </c>
      <c r="BA11" s="30">
        <f t="shared" si="14"/>
        <v>1.2468106695415346</v>
      </c>
      <c r="BB11" s="39"/>
      <c r="BC11" s="11"/>
    </row>
    <row r="12" spans="1:55" x14ac:dyDescent="0.35">
      <c r="A12" s="50" t="s">
        <v>71</v>
      </c>
      <c r="B12" s="11" t="s">
        <v>85</v>
      </c>
      <c r="C12" s="11" t="s">
        <v>135</v>
      </c>
      <c r="D12" s="38">
        <v>2104.5157747415064</v>
      </c>
      <c r="E12" s="38">
        <v>245.99138258141863</v>
      </c>
      <c r="F12" s="38">
        <v>113.40347500254683</v>
      </c>
      <c r="G12" s="38">
        <v>75.355403042375556</v>
      </c>
      <c r="H12" s="38">
        <v>18.498625731328467</v>
      </c>
      <c r="I12" s="38">
        <v>44.532149091395041</v>
      </c>
      <c r="J12" s="38">
        <v>0.71854059966411732</v>
      </c>
      <c r="K12" s="38">
        <v>37.575029344034206</v>
      </c>
      <c r="L12" s="38">
        <v>19.673135734594975</v>
      </c>
      <c r="M12" s="39">
        <v>0.40329978816592282</v>
      </c>
      <c r="N12" s="39">
        <v>0</v>
      </c>
      <c r="O12" s="39">
        <v>0.10060424991824268</v>
      </c>
      <c r="P12" s="39">
        <v>1.0699394144872558</v>
      </c>
      <c r="Q12" s="39">
        <v>0.47789559609778581</v>
      </c>
      <c r="R12" s="39">
        <v>4.1222217288843011</v>
      </c>
      <c r="S12" s="39">
        <v>1.9117364661154077</v>
      </c>
      <c r="T12" s="39">
        <v>0.91019348969366576</v>
      </c>
      <c r="U12" s="39">
        <v>3.4485665113411437</v>
      </c>
      <c r="V12" s="39">
        <v>0.74119087248938431</v>
      </c>
      <c r="W12" s="39">
        <v>5.6594002353351804</v>
      </c>
      <c r="X12" s="39">
        <v>1.5146153025919284</v>
      </c>
      <c r="Y12" s="39">
        <v>4.403052949263337</v>
      </c>
      <c r="Z12" s="39">
        <v>0.64154068196094338</v>
      </c>
      <c r="AA12" s="39">
        <v>4.784174455795255</v>
      </c>
      <c r="AB12" s="39">
        <v>0.81056942672092036</v>
      </c>
      <c r="AC12" s="38" t="s">
        <v>72</v>
      </c>
      <c r="AD12" s="38" t="s">
        <v>72</v>
      </c>
      <c r="AE12" s="38" t="s">
        <v>72</v>
      </c>
      <c r="AF12" s="38" t="s">
        <v>72</v>
      </c>
      <c r="AG12" s="38"/>
      <c r="AH12" s="38" t="str">
        <f t="shared" si="20"/>
        <v>эклогиты B</v>
      </c>
      <c r="AI12" s="11" t="str">
        <f t="shared" si="1"/>
        <v>628-2</v>
      </c>
      <c r="AJ12" s="39">
        <f t="shared" si="2"/>
        <v>0.42449050598414634</v>
      </c>
      <c r="AK12" s="39">
        <f t="shared" si="3"/>
        <v>1.748267017136039</v>
      </c>
      <c r="AL12" s="39">
        <f t="shared" si="4"/>
        <v>5.0304799589240607</v>
      </c>
      <c r="AM12" s="39">
        <f t="shared" si="5"/>
        <v>8.8270272567115651</v>
      </c>
      <c r="AN12" s="39"/>
      <c r="AO12" s="39">
        <f t="shared" si="6"/>
        <v>12.495009582453646</v>
      </c>
      <c r="AP12" s="39">
        <f t="shared" si="7"/>
        <v>15.692991201614927</v>
      </c>
      <c r="AQ12" s="39">
        <f t="shared" si="8"/>
        <v>16.781345553971502</v>
      </c>
      <c r="AR12" s="39">
        <f t="shared" si="15"/>
        <v>19.817937767095835</v>
      </c>
      <c r="AS12" s="39">
        <f t="shared" si="9"/>
        <v>22.281103288721184</v>
      </c>
      <c r="AT12" s="39">
        <f t="shared" si="16"/>
        <v>26.759987678302625</v>
      </c>
      <c r="AU12" s="39">
        <f t="shared" si="10"/>
        <v>26.604549542376656</v>
      </c>
      <c r="AV12" s="39">
        <f t="shared" si="11"/>
        <v>25.15845811611543</v>
      </c>
      <c r="AW12" s="39">
        <f t="shared" si="12"/>
        <v>28.142202681148557</v>
      </c>
      <c r="AX12" s="39">
        <f t="shared" si="13"/>
        <v>31.912182154366945</v>
      </c>
      <c r="AY12" s="42">
        <f t="shared" si="17"/>
        <v>0.52356940441667232</v>
      </c>
      <c r="AZ12" s="42">
        <v>0.79173274178877573</v>
      </c>
      <c r="BA12" s="30">
        <f t="shared" si="14"/>
        <v>1.0837373579133867</v>
      </c>
      <c r="BB12" s="39"/>
      <c r="BC12" s="11"/>
    </row>
    <row r="13" spans="1:55" x14ac:dyDescent="0.35">
      <c r="A13" s="50" t="s">
        <v>71</v>
      </c>
      <c r="B13" s="11" t="s">
        <v>85</v>
      </c>
      <c r="C13" s="11" t="s">
        <v>135</v>
      </c>
      <c r="D13" s="38">
        <v>2204.6104380728557</v>
      </c>
      <c r="E13" s="38">
        <v>266.80803989661354</v>
      </c>
      <c r="F13" s="38">
        <v>115.4367906704681</v>
      </c>
      <c r="G13" s="38">
        <v>67.17428417499427</v>
      </c>
      <c r="H13" s="38">
        <v>16.051249353616338</v>
      </c>
      <c r="I13" s="38">
        <v>46.877151708838653</v>
      </c>
      <c r="J13" s="38">
        <v>0.95047961281241578</v>
      </c>
      <c r="K13" s="38">
        <v>41.78270586842244</v>
      </c>
      <c r="L13" s="38">
        <v>31.004645964017261</v>
      </c>
      <c r="M13" s="39">
        <v>0.38128068982397462</v>
      </c>
      <c r="N13" s="39">
        <v>0</v>
      </c>
      <c r="O13" s="39">
        <v>0</v>
      </c>
      <c r="P13" s="39">
        <v>1.1650102360499128</v>
      </c>
      <c r="Q13" s="39">
        <v>0.50948478570319411</v>
      </c>
      <c r="R13" s="39">
        <v>4.2890744069493572</v>
      </c>
      <c r="S13" s="39">
        <v>3.1933689347737673</v>
      </c>
      <c r="T13" s="39">
        <v>1.0681564188403398</v>
      </c>
      <c r="U13" s="39">
        <v>4.8867541150102749</v>
      </c>
      <c r="V13" s="39">
        <v>0.81304104781354058</v>
      </c>
      <c r="W13" s="39">
        <v>6.1941987851031035</v>
      </c>
      <c r="X13" s="39">
        <v>1.4530990803676671</v>
      </c>
      <c r="Y13" s="39">
        <v>4.5043231065667708</v>
      </c>
      <c r="Z13" s="39">
        <v>0.6923681537173304</v>
      </c>
      <c r="AA13" s="39">
        <v>5.1006271092770561</v>
      </c>
      <c r="AB13" s="39">
        <v>0.81629025363063545</v>
      </c>
      <c r="AC13" s="39">
        <v>0.29375385917311092</v>
      </c>
      <c r="AD13" s="38" t="s">
        <v>72</v>
      </c>
      <c r="AE13" s="38" t="s">
        <v>72</v>
      </c>
      <c r="AF13" s="38" t="s">
        <v>72</v>
      </c>
      <c r="AG13" s="38">
        <f t="shared" si="0"/>
        <v>105.54634431456451</v>
      </c>
      <c r="AH13" s="38" t="str">
        <f t="shared" si="20"/>
        <v>эклогиты B</v>
      </c>
      <c r="AI13" s="11" t="str">
        <f t="shared" si="1"/>
        <v>628-2</v>
      </c>
      <c r="AJ13" s="39">
        <f t="shared" si="2"/>
        <v>0</v>
      </c>
      <c r="AK13" s="39">
        <f t="shared" si="3"/>
        <v>1.9036114968135831</v>
      </c>
      <c r="AL13" s="39">
        <f t="shared" si="4"/>
        <v>5.3629977442441481</v>
      </c>
      <c r="AM13" s="39">
        <f t="shared" si="5"/>
        <v>9.1843135052448748</v>
      </c>
      <c r="AN13" s="39"/>
      <c r="AO13" s="39">
        <f t="shared" si="6"/>
        <v>20.871692384142271</v>
      </c>
      <c r="AP13" s="39">
        <f t="shared" si="7"/>
        <v>18.41648998000586</v>
      </c>
      <c r="AQ13" s="39">
        <f t="shared" si="8"/>
        <v>23.779825377178955</v>
      </c>
      <c r="AR13" s="39">
        <f t="shared" si="15"/>
        <v>21.739065449559906</v>
      </c>
      <c r="AS13" s="39">
        <f t="shared" si="9"/>
        <v>24.386609390169699</v>
      </c>
      <c r="AT13" s="39">
        <f t="shared" si="16"/>
        <v>25.673128628404015</v>
      </c>
      <c r="AU13" s="39">
        <f t="shared" si="10"/>
        <v>27.216453816113418</v>
      </c>
      <c r="AV13" s="39">
        <f t="shared" si="11"/>
        <v>27.151692302640409</v>
      </c>
      <c r="AW13" s="39">
        <f t="shared" si="12"/>
        <v>30.003688878100327</v>
      </c>
      <c r="AX13" s="39">
        <f t="shared" si="13"/>
        <v>32.137411560261242</v>
      </c>
      <c r="AY13" s="42">
        <f t="shared" si="17"/>
        <v>0.74204495184332309</v>
      </c>
      <c r="AZ13" s="42">
        <v>0.81278703726225709</v>
      </c>
      <c r="BA13" s="30">
        <f t="shared" si="14"/>
        <v>0.82665385970194849</v>
      </c>
      <c r="BB13" s="39"/>
      <c r="BC13" s="11"/>
    </row>
    <row r="14" spans="1:55" x14ac:dyDescent="0.35">
      <c r="A14" s="50" t="s">
        <v>71</v>
      </c>
      <c r="B14" s="11" t="s">
        <v>85</v>
      </c>
      <c r="C14" s="11" t="s">
        <v>135</v>
      </c>
      <c r="D14" s="38">
        <v>2169.8223819800451</v>
      </c>
      <c r="E14" s="38">
        <v>269.08859011810722</v>
      </c>
      <c r="F14" s="38">
        <v>122.76785357344779</v>
      </c>
      <c r="G14" s="38">
        <v>80.988820548028357</v>
      </c>
      <c r="H14" s="38">
        <v>19.330251070400976</v>
      </c>
      <c r="I14" s="38">
        <v>49.724661474675614</v>
      </c>
      <c r="J14" s="38">
        <v>0.74761911176546902</v>
      </c>
      <c r="K14" s="38">
        <v>40.357953372693856</v>
      </c>
      <c r="L14" s="38">
        <v>23.114890388002468</v>
      </c>
      <c r="M14" s="39">
        <v>0.50997043725992508</v>
      </c>
      <c r="N14" s="39">
        <v>0</v>
      </c>
      <c r="O14" s="39">
        <v>0.10979996718379104</v>
      </c>
      <c r="P14" s="39">
        <v>1.147785294921029</v>
      </c>
      <c r="Q14" s="39">
        <v>0.43904976673052265</v>
      </c>
      <c r="R14" s="39">
        <v>3.8897855045808583</v>
      </c>
      <c r="S14" s="39">
        <v>1.9899027217776364</v>
      </c>
      <c r="T14" s="39">
        <v>1.098072420812251</v>
      </c>
      <c r="U14" s="39">
        <v>3.9443269768006513</v>
      </c>
      <c r="V14" s="39">
        <v>0.79833403140858716</v>
      </c>
      <c r="W14" s="39">
        <v>6.2490609451970682</v>
      </c>
      <c r="X14" s="39">
        <v>1.5282135064897155</v>
      </c>
      <c r="Y14" s="39">
        <v>4.6349446339944951</v>
      </c>
      <c r="Z14" s="39">
        <v>0.72035109079679771</v>
      </c>
      <c r="AA14" s="39">
        <v>5.1359735211866724</v>
      </c>
      <c r="AB14" s="39">
        <v>0.70150689841127467</v>
      </c>
      <c r="AC14" s="39">
        <v>0.26166828031356876</v>
      </c>
      <c r="AD14" s="38" t="s">
        <v>72</v>
      </c>
      <c r="AE14" s="38" t="s">
        <v>72</v>
      </c>
      <c r="AF14" s="39">
        <v>6.5039868955462612E-2</v>
      </c>
      <c r="AG14" s="38">
        <f t="shared" si="0"/>
        <v>88.3366159639329</v>
      </c>
      <c r="AH14" s="38" t="str">
        <f t="shared" si="20"/>
        <v>эклогиты B</v>
      </c>
      <c r="AI14" s="11" t="str">
        <f t="shared" si="1"/>
        <v>628-2</v>
      </c>
      <c r="AJ14" s="39">
        <f t="shared" si="2"/>
        <v>0.46329100077548963</v>
      </c>
      <c r="AK14" s="39">
        <f t="shared" si="3"/>
        <v>1.875466168171616</v>
      </c>
      <c r="AL14" s="39">
        <f t="shared" si="4"/>
        <v>4.621576491900238</v>
      </c>
      <c r="AM14" s="39">
        <f t="shared" si="5"/>
        <v>8.3293051489954131</v>
      </c>
      <c r="AN14" s="39"/>
      <c r="AO14" s="39">
        <f t="shared" si="6"/>
        <v>13.005900142337493</v>
      </c>
      <c r="AP14" s="39">
        <f t="shared" si="7"/>
        <v>18.932283117452602</v>
      </c>
      <c r="AQ14" s="39">
        <f t="shared" si="8"/>
        <v>19.193805239905846</v>
      </c>
      <c r="AR14" s="39">
        <f t="shared" si="15"/>
        <v>21.345829716807142</v>
      </c>
      <c r="AS14" s="39">
        <f t="shared" si="9"/>
        <v>24.60260214644515</v>
      </c>
      <c r="AT14" s="39">
        <f t="shared" si="16"/>
        <v>27.000238630560347</v>
      </c>
      <c r="AU14" s="39">
        <f t="shared" si="10"/>
        <v>28.005707758274895</v>
      </c>
      <c r="AV14" s="39">
        <f t="shared" si="11"/>
        <v>28.249062384188147</v>
      </c>
      <c r="AW14" s="39">
        <f t="shared" si="12"/>
        <v>30.211608948156893</v>
      </c>
      <c r="AX14" s="39">
        <f t="shared" si="13"/>
        <v>27.61838182721554</v>
      </c>
      <c r="AY14" s="42">
        <f t="shared" si="17"/>
        <v>0.57274684309541757</v>
      </c>
      <c r="AZ14" s="42">
        <v>0.81434266505511854</v>
      </c>
      <c r="BA14" s="30">
        <f t="shared" si="14"/>
        <v>1.1982632526032593</v>
      </c>
      <c r="BB14" s="39"/>
      <c r="BC14" s="11"/>
    </row>
    <row r="15" spans="1:55" x14ac:dyDescent="0.35">
      <c r="A15" s="50" t="s">
        <v>71</v>
      </c>
      <c r="B15" s="11" t="s">
        <v>85</v>
      </c>
      <c r="C15" s="11" t="s">
        <v>135</v>
      </c>
      <c r="D15" s="38">
        <v>2175.726088842162</v>
      </c>
      <c r="E15" s="38">
        <v>277.14764406256137</v>
      </c>
      <c r="F15" s="38">
        <v>143.79471042630345</v>
      </c>
      <c r="G15" s="38" t="s">
        <v>72</v>
      </c>
      <c r="H15" s="38">
        <v>18.503937297588433</v>
      </c>
      <c r="I15" s="38">
        <v>43.436479828961573</v>
      </c>
      <c r="J15" s="39">
        <v>0.43022898981314761</v>
      </c>
      <c r="K15" s="38">
        <v>39.648990849607593</v>
      </c>
      <c r="L15" s="38">
        <v>20.687967228715181</v>
      </c>
      <c r="M15" s="39">
        <v>0.49183675880172295</v>
      </c>
      <c r="N15" s="39">
        <v>0</v>
      </c>
      <c r="O15" s="39">
        <v>0.10284400671530296</v>
      </c>
      <c r="P15" s="39">
        <v>1.2674904248327865</v>
      </c>
      <c r="Q15" s="39">
        <v>0.49532640157764946</v>
      </c>
      <c r="R15" s="39">
        <v>4.0609931523978782</v>
      </c>
      <c r="S15" s="39">
        <v>1.9839540053606377</v>
      </c>
      <c r="T15" s="39">
        <v>1.0286974791470034</v>
      </c>
      <c r="U15" s="39">
        <v>3.5961061762142812</v>
      </c>
      <c r="V15" s="39">
        <v>0.83183221552572861</v>
      </c>
      <c r="W15" s="39">
        <v>6.3777674559772404</v>
      </c>
      <c r="X15" s="39">
        <v>1.4918954119718433</v>
      </c>
      <c r="Y15" s="39">
        <v>4.7977740233484871</v>
      </c>
      <c r="Z15" s="39">
        <v>0.67454554772347997</v>
      </c>
      <c r="AA15" s="39">
        <v>5.6414915510462285</v>
      </c>
      <c r="AB15" s="39">
        <v>0.71961731438491239</v>
      </c>
      <c r="AC15" s="39">
        <v>0.38866188016906295</v>
      </c>
      <c r="AD15" s="38" t="s">
        <v>72</v>
      </c>
      <c r="AE15" s="38" t="s">
        <v>72</v>
      </c>
      <c r="AF15" s="39">
        <v>4.5457005408299792E-2</v>
      </c>
      <c r="AG15" s="38">
        <f t="shared" si="0"/>
        <v>53.228701563724691</v>
      </c>
      <c r="AH15" s="38" t="str">
        <f t="shared" si="20"/>
        <v>эклогиты B</v>
      </c>
      <c r="AI15" s="11" t="str">
        <f t="shared" si="1"/>
        <v>628-2</v>
      </c>
      <c r="AJ15" s="39">
        <f t="shared" si="2"/>
        <v>0.43394095660465387</v>
      </c>
      <c r="AK15" s="39">
        <f t="shared" si="3"/>
        <v>2.0710627856744876</v>
      </c>
      <c r="AL15" s="39">
        <f t="shared" si="4"/>
        <v>5.2139621218699945</v>
      </c>
      <c r="AM15" s="39">
        <f t="shared" si="5"/>
        <v>8.6959168145564831</v>
      </c>
      <c r="AN15" s="39"/>
      <c r="AO15" s="39">
        <f t="shared" si="6"/>
        <v>12.967019642879984</v>
      </c>
      <c r="AP15" s="39">
        <f t="shared" si="7"/>
        <v>17.736163433569022</v>
      </c>
      <c r="AQ15" s="39">
        <f t="shared" si="8"/>
        <v>17.499300127563412</v>
      </c>
      <c r="AR15" s="39">
        <f t="shared" si="15"/>
        <v>22.241503088923224</v>
      </c>
      <c r="AS15" s="39">
        <f t="shared" si="9"/>
        <v>25.109320692823779</v>
      </c>
      <c r="AT15" s="39">
        <f t="shared" si="16"/>
        <v>26.358576183248115</v>
      </c>
      <c r="AU15" s="39">
        <f t="shared" si="10"/>
        <v>28.989571138057322</v>
      </c>
      <c r="AV15" s="39">
        <f t="shared" si="11"/>
        <v>26.452766577391372</v>
      </c>
      <c r="AW15" s="39">
        <f t="shared" si="12"/>
        <v>33.185244417918987</v>
      </c>
      <c r="AX15" s="39">
        <f t="shared" si="13"/>
        <v>28.331390330114662</v>
      </c>
      <c r="AY15" s="42">
        <f t="shared" si="17"/>
        <v>0.52177790116239309</v>
      </c>
      <c r="AZ15" s="42">
        <v>0.75664112569457331</v>
      </c>
      <c r="BA15" s="30">
        <f t="shared" si="14"/>
        <v>1.1774141689664854</v>
      </c>
      <c r="BB15" s="39"/>
      <c r="BC15" s="11"/>
    </row>
    <row r="16" spans="1:55" x14ac:dyDescent="0.35">
      <c r="A16" s="50" t="s">
        <v>74</v>
      </c>
      <c r="B16" s="11" t="s">
        <v>85</v>
      </c>
      <c r="C16" s="11" t="s">
        <v>135</v>
      </c>
      <c r="D16" s="38">
        <v>1652.6452553426182</v>
      </c>
      <c r="E16" s="38">
        <v>232.12144888083296</v>
      </c>
      <c r="F16" s="38">
        <v>96.967915485652853</v>
      </c>
      <c r="G16" s="38">
        <v>64.024826586467938</v>
      </c>
      <c r="H16" s="38">
        <v>10.51243806299596</v>
      </c>
      <c r="I16" s="38">
        <v>26.549306262876311</v>
      </c>
      <c r="J16" s="38">
        <v>12.82732235941905</v>
      </c>
      <c r="K16" s="38">
        <v>33.304846903333669</v>
      </c>
      <c r="L16" s="38">
        <v>40.135773887851663</v>
      </c>
      <c r="M16" s="38">
        <v>1.3441104262862289</v>
      </c>
      <c r="N16" s="38">
        <v>13.235316575452625</v>
      </c>
      <c r="O16" s="38">
        <v>0.79176894180593482</v>
      </c>
      <c r="P16" s="38">
        <v>1.8709729300626905</v>
      </c>
      <c r="Q16" s="38">
        <v>0.25779344207994759</v>
      </c>
      <c r="R16" s="38">
        <v>2.4034220253798053</v>
      </c>
      <c r="S16" s="38">
        <v>1.9682408392282118</v>
      </c>
      <c r="T16" s="38">
        <v>1.1055615718149772</v>
      </c>
      <c r="U16" s="38">
        <v>3.7908804931924616</v>
      </c>
      <c r="V16" s="38">
        <v>0.90750824940381836</v>
      </c>
      <c r="W16" s="38">
        <v>5.3158503550342537</v>
      </c>
      <c r="X16" s="38">
        <v>1.5029479005805177</v>
      </c>
      <c r="Y16" s="38">
        <v>4.0280327244980292</v>
      </c>
      <c r="Z16" s="38">
        <v>0.60809835181407113</v>
      </c>
      <c r="AA16" s="38">
        <v>5.094033268064571</v>
      </c>
      <c r="AB16" s="38">
        <v>0.73901595883747007</v>
      </c>
      <c r="AC16" s="38">
        <v>0.76177923620525068</v>
      </c>
      <c r="AD16" s="38" t="s">
        <v>72</v>
      </c>
      <c r="AE16" s="38" t="s">
        <v>72</v>
      </c>
      <c r="AF16" s="38" t="s">
        <v>72</v>
      </c>
      <c r="AG16" s="38">
        <f t="shared" si="0"/>
        <v>52.686883522561182</v>
      </c>
      <c r="AH16" s="38" t="str">
        <f t="shared" si="20"/>
        <v>эклогиты B</v>
      </c>
      <c r="AI16" s="11" t="str">
        <f t="shared" si="1"/>
        <v>628-2</v>
      </c>
      <c r="AJ16" s="39">
        <f t="shared" si="2"/>
        <v>3.3407972228098517</v>
      </c>
      <c r="AK16" s="39">
        <f t="shared" si="3"/>
        <v>3.0571453105599518</v>
      </c>
      <c r="AL16" s="39">
        <f t="shared" si="4"/>
        <v>2.7136151797889219</v>
      </c>
      <c r="AM16" s="39">
        <f t="shared" si="5"/>
        <v>5.1465139729760283</v>
      </c>
      <c r="AN16" s="39"/>
      <c r="AO16" s="39">
        <f t="shared" si="6"/>
        <v>12.864319210641908</v>
      </c>
      <c r="AP16" s="39">
        <f t="shared" si="7"/>
        <v>19.061406410603052</v>
      </c>
      <c r="AQ16" s="39">
        <f t="shared" si="8"/>
        <v>18.447107022834363</v>
      </c>
      <c r="AR16" s="39">
        <f t="shared" si="15"/>
        <v>24.264926454647547</v>
      </c>
      <c r="AS16" s="39">
        <f t="shared" si="9"/>
        <v>20.928544704859267</v>
      </c>
      <c r="AT16" s="39">
        <f t="shared" si="16"/>
        <v>26.553849833578052</v>
      </c>
      <c r="AU16" s="39">
        <f t="shared" si="10"/>
        <v>24.338566311166339</v>
      </c>
      <c r="AV16" s="39">
        <f t="shared" si="11"/>
        <v>23.846994188787104</v>
      </c>
      <c r="AW16" s="39">
        <f t="shared" si="12"/>
        <v>29.964901576850416</v>
      </c>
      <c r="AX16" s="39">
        <f t="shared" si="13"/>
        <v>29.095116489664179</v>
      </c>
      <c r="AY16" s="42">
        <f t="shared" si="17"/>
        <v>1.2051030891793184</v>
      </c>
      <c r="AZ16" s="42">
        <v>0.69843528940631505</v>
      </c>
      <c r="BA16" s="30">
        <f t="shared" si="14"/>
        <v>1.237363791926364</v>
      </c>
      <c r="BB16" s="39">
        <f t="shared" si="18"/>
        <v>0.25969483251365555</v>
      </c>
      <c r="BC16" s="42">
        <f>AO16/AL16</f>
        <v>4.7406571522947321</v>
      </c>
    </row>
    <row r="17" spans="1:55" x14ac:dyDescent="0.35">
      <c r="A17" s="50" t="s">
        <v>74</v>
      </c>
      <c r="B17" s="11" t="s">
        <v>85</v>
      </c>
      <c r="C17" s="11" t="s">
        <v>135</v>
      </c>
      <c r="D17" s="38">
        <v>2412.1140555713914</v>
      </c>
      <c r="E17" s="38">
        <v>315.17567676540688</v>
      </c>
      <c r="F17" s="38">
        <v>140.23194826535445</v>
      </c>
      <c r="G17" s="38">
        <v>51.952768472964969</v>
      </c>
      <c r="H17" s="38">
        <v>5.2880652003835031</v>
      </c>
      <c r="I17" s="38">
        <v>14.877048898100504</v>
      </c>
      <c r="J17" s="38">
        <v>1.1904467108543302</v>
      </c>
      <c r="K17" s="38">
        <v>39.781352144389516</v>
      </c>
      <c r="L17" s="38">
        <v>73.976577757046755</v>
      </c>
      <c r="M17" s="38">
        <v>0.32028524179356643</v>
      </c>
      <c r="N17" s="38">
        <v>1.1068247132849023</v>
      </c>
      <c r="O17" s="38">
        <v>5.2788069091870372E-2</v>
      </c>
      <c r="P17" s="38">
        <v>0.19262635502044081</v>
      </c>
      <c r="Q17" s="38">
        <v>7.5085154018690398E-2</v>
      </c>
      <c r="R17" s="38">
        <v>0.82787572370711848</v>
      </c>
      <c r="S17" s="38">
        <v>0.65385961711844653</v>
      </c>
      <c r="T17" s="38">
        <v>0.57519349050193858</v>
      </c>
      <c r="U17" s="38">
        <v>2.2887146218050645</v>
      </c>
      <c r="V17" s="38">
        <v>0.61945057002639969</v>
      </c>
      <c r="W17" s="38">
        <v>4.8158242204594561</v>
      </c>
      <c r="X17" s="38">
        <v>1.4653946913153071</v>
      </c>
      <c r="Y17" s="38">
        <v>5.3618436219621897</v>
      </c>
      <c r="Z17" s="38">
        <v>0.89563994037913019</v>
      </c>
      <c r="AA17" s="38">
        <v>5.6314413503616123</v>
      </c>
      <c r="AB17" s="38">
        <v>1.0418795447011606</v>
      </c>
      <c r="AC17" s="38">
        <v>1.1639448805557635</v>
      </c>
      <c r="AD17" s="38" t="s">
        <v>72</v>
      </c>
      <c r="AE17" s="38" t="s">
        <v>72</v>
      </c>
      <c r="AF17" s="38" t="s">
        <v>72</v>
      </c>
      <c r="AG17" s="38">
        <f t="shared" si="0"/>
        <v>63.556770593573319</v>
      </c>
      <c r="AH17" s="38" t="str">
        <f t="shared" si="20"/>
        <v>эклогиты B</v>
      </c>
      <c r="AI17" s="11" t="str">
        <f t="shared" si="1"/>
        <v>628-2</v>
      </c>
      <c r="AJ17" s="39">
        <f t="shared" si="2"/>
        <v>0.22273446874206909</v>
      </c>
      <c r="AK17" s="39">
        <f t="shared" si="3"/>
        <v>0.31474894611183141</v>
      </c>
      <c r="AL17" s="39">
        <f t="shared" si="4"/>
        <v>0.79037004230200414</v>
      </c>
      <c r="AM17" s="39">
        <f t="shared" si="5"/>
        <v>1.7727531556897611</v>
      </c>
      <c r="AN17" s="39"/>
      <c r="AO17" s="39">
        <f t="shared" si="6"/>
        <v>4.2735922687480166</v>
      </c>
      <c r="AP17" s="39">
        <f t="shared" si="7"/>
        <v>9.9171291465851468</v>
      </c>
      <c r="AQ17" s="39">
        <f t="shared" si="8"/>
        <v>11.137297429708344</v>
      </c>
      <c r="AR17" s="39">
        <f t="shared" si="15"/>
        <v>16.562849465946513</v>
      </c>
      <c r="AS17" s="39">
        <f t="shared" si="9"/>
        <v>18.959937875824629</v>
      </c>
      <c r="AT17" s="39">
        <f t="shared" si="16"/>
        <v>25.890365570941821</v>
      </c>
      <c r="AU17" s="39">
        <f t="shared" si="10"/>
        <v>32.397846658381809</v>
      </c>
      <c r="AV17" s="39">
        <f t="shared" si="11"/>
        <v>35.12313491682864</v>
      </c>
      <c r="AW17" s="39">
        <f t="shared" si="12"/>
        <v>33.12612559036242</v>
      </c>
      <c r="AX17" s="39">
        <f t="shared" si="13"/>
        <v>41.018879712644122</v>
      </c>
      <c r="AY17" s="42">
        <f t="shared" si="17"/>
        <v>1.8595792694160571</v>
      </c>
      <c r="AZ17" s="42">
        <v>0.57235603433625681</v>
      </c>
      <c r="BA17" s="30">
        <f t="shared" si="14"/>
        <v>1.4374724085683173</v>
      </c>
      <c r="BB17" s="39">
        <f t="shared" si="18"/>
        <v>5.2118792513475079E-2</v>
      </c>
      <c r="BC17" s="42">
        <f t="shared" ref="BC17:BC18" si="21">AO17/AL17</f>
        <v>5.407077748418831</v>
      </c>
    </row>
    <row r="18" spans="1:55" x14ac:dyDescent="0.35">
      <c r="A18" s="50" t="s">
        <v>74</v>
      </c>
      <c r="B18" s="11" t="s">
        <v>85</v>
      </c>
      <c r="C18" s="11" t="s">
        <v>135</v>
      </c>
      <c r="D18" s="38">
        <v>2315.9291107466902</v>
      </c>
      <c r="E18" s="38">
        <v>294.31943513351041</v>
      </c>
      <c r="F18" s="38">
        <v>140.53394199649574</v>
      </c>
      <c r="G18" s="38">
        <v>50.796479808076413</v>
      </c>
      <c r="H18" s="38">
        <v>9.887851459559938</v>
      </c>
      <c r="I18" s="38">
        <v>17.7512461321448</v>
      </c>
      <c r="J18" s="38">
        <v>1.7637434804757068</v>
      </c>
      <c r="K18" s="38">
        <v>42.75807030371346</v>
      </c>
      <c r="L18" s="38">
        <v>54.299167865429688</v>
      </c>
      <c r="M18" s="38">
        <v>0.32019697197840247</v>
      </c>
      <c r="N18" s="38">
        <v>1.6750467883702138</v>
      </c>
      <c r="O18" s="38">
        <v>0.15913963059531244</v>
      </c>
      <c r="P18" s="38">
        <v>0.28354561431367414</v>
      </c>
      <c r="Q18" s="38">
        <v>7.3480666617451326E-2</v>
      </c>
      <c r="R18" s="38">
        <v>0.86303312413415267</v>
      </c>
      <c r="S18" s="38">
        <v>0.9049942241851795</v>
      </c>
      <c r="T18" s="38">
        <v>0.6298290382682149</v>
      </c>
      <c r="U18" s="38">
        <v>2.5684491248126817</v>
      </c>
      <c r="V18" s="38">
        <v>0.65318327460276715</v>
      </c>
      <c r="W18" s="38">
        <v>5.7211325405994504</v>
      </c>
      <c r="X18" s="38">
        <v>1.4429530883846495</v>
      </c>
      <c r="Y18" s="38">
        <v>4.7685425393298759</v>
      </c>
      <c r="Z18" s="38">
        <v>0.80105162468760271</v>
      </c>
      <c r="AA18" s="38">
        <v>6.236852747295635</v>
      </c>
      <c r="AB18" s="38">
        <v>0.96839499111121308</v>
      </c>
      <c r="AC18" s="38">
        <v>1.0486074503299665</v>
      </c>
      <c r="AD18" s="38" t="s">
        <v>72</v>
      </c>
      <c r="AE18" s="38" t="s">
        <v>72</v>
      </c>
      <c r="AF18" s="38" t="s">
        <v>72</v>
      </c>
      <c r="AG18" s="38">
        <f t="shared" si="0"/>
        <v>51.782168673647426</v>
      </c>
      <c r="AH18" s="38" t="str">
        <f t="shared" si="20"/>
        <v>эклогиты B</v>
      </c>
      <c r="AI18" s="11" t="str">
        <f t="shared" si="1"/>
        <v>628-2</v>
      </c>
      <c r="AJ18" s="39">
        <f t="shared" si="2"/>
        <v>0.67147523457937741</v>
      </c>
      <c r="AK18" s="39">
        <f t="shared" si="3"/>
        <v>0.46330982730992509</v>
      </c>
      <c r="AL18" s="39">
        <f t="shared" si="4"/>
        <v>0.77348070123632973</v>
      </c>
      <c r="AM18" s="39">
        <f t="shared" si="5"/>
        <v>1.8480366683814831</v>
      </c>
      <c r="AN18" s="39"/>
      <c r="AO18" s="39">
        <f t="shared" si="6"/>
        <v>5.9149949293148989</v>
      </c>
      <c r="AP18" s="39">
        <f t="shared" si="7"/>
        <v>10.85912134945198</v>
      </c>
      <c r="AQ18" s="39">
        <f t="shared" si="8"/>
        <v>12.498535887166335</v>
      </c>
      <c r="AR18" s="39">
        <f t="shared" si="15"/>
        <v>17.46479343857666</v>
      </c>
      <c r="AS18" s="39">
        <f t="shared" si="9"/>
        <v>22.524143860627756</v>
      </c>
      <c r="AT18" s="39">
        <f t="shared" si="16"/>
        <v>25.493870819516776</v>
      </c>
      <c r="AU18" s="39">
        <f t="shared" si="10"/>
        <v>28.8129458569781</v>
      </c>
      <c r="AV18" s="39">
        <f t="shared" si="11"/>
        <v>31.413789203435403</v>
      </c>
      <c r="AW18" s="39">
        <f t="shared" si="12"/>
        <v>36.68736910173903</v>
      </c>
      <c r="AX18" s="39">
        <f t="shared" si="13"/>
        <v>38.125787051622567</v>
      </c>
      <c r="AY18" s="42">
        <f t="shared" si="17"/>
        <v>1.2699162398990187</v>
      </c>
      <c r="AZ18" s="42">
        <v>0.61394819012955826</v>
      </c>
      <c r="BA18" s="30">
        <f t="shared" si="14"/>
        <v>1.2629551472703204</v>
      </c>
      <c r="BB18" s="39">
        <f t="shared" si="18"/>
        <v>0.11352084703429334</v>
      </c>
      <c r="BC18" s="42">
        <f t="shared" si="21"/>
        <v>7.6472430661300077</v>
      </c>
    </row>
    <row r="19" spans="1:55" x14ac:dyDescent="0.35">
      <c r="A19" s="50" t="s">
        <v>71</v>
      </c>
      <c r="B19" s="43" t="s">
        <v>1</v>
      </c>
      <c r="C19" s="11" t="s">
        <v>135</v>
      </c>
      <c r="D19" s="44">
        <v>1609.4316523880038</v>
      </c>
      <c r="E19" s="44">
        <v>369.72548908200764</v>
      </c>
      <c r="F19" s="44">
        <v>200.09056451223736</v>
      </c>
      <c r="G19" s="44">
        <v>70.652552568694063</v>
      </c>
      <c r="H19" s="44">
        <v>21.434980877762101</v>
      </c>
      <c r="I19" s="44">
        <v>62.528007981562659</v>
      </c>
      <c r="J19" s="44">
        <v>1.0618243239456508</v>
      </c>
      <c r="K19" s="44">
        <v>30.583759943825509</v>
      </c>
      <c r="L19" s="44">
        <v>17.823294909545126</v>
      </c>
      <c r="M19" s="44">
        <v>0.83817648068826489</v>
      </c>
      <c r="N19" s="44" t="s">
        <v>72</v>
      </c>
      <c r="O19" s="44" t="s">
        <v>72</v>
      </c>
      <c r="P19" s="45">
        <v>1.7856192515796934</v>
      </c>
      <c r="Q19" s="44">
        <v>0.6120882832791984</v>
      </c>
      <c r="R19" s="44">
        <v>5.8637748127788099</v>
      </c>
      <c r="S19" s="44">
        <v>2.7207486035000041</v>
      </c>
      <c r="T19" s="44">
        <v>1.0748113328257496</v>
      </c>
      <c r="U19" s="44">
        <v>2.912806950971198</v>
      </c>
      <c r="V19" s="44">
        <v>0.57586286133637843</v>
      </c>
      <c r="W19" s="44">
        <v>4.8170339983080144</v>
      </c>
      <c r="X19" s="44">
        <v>1.2936753235264578</v>
      </c>
      <c r="Y19" s="44">
        <v>3.8735710339352214</v>
      </c>
      <c r="Z19" s="44">
        <v>0.63360536070126983</v>
      </c>
      <c r="AA19" s="44">
        <v>4.2885401675392174</v>
      </c>
      <c r="AB19" s="44">
        <v>0.6942120585549415</v>
      </c>
      <c r="AC19" s="45">
        <v>0.24116397306276061</v>
      </c>
      <c r="AD19" s="45">
        <v>7.6966875881260319E-2</v>
      </c>
      <c r="AE19" s="45">
        <v>3.5006427386747356E-2</v>
      </c>
      <c r="AF19" s="45">
        <v>0.11508937111832583</v>
      </c>
      <c r="AG19" s="38">
        <f t="shared" si="0"/>
        <v>73.905296397264053</v>
      </c>
      <c r="AH19" s="38" t="str">
        <f t="shared" si="20"/>
        <v>эклогиты B</v>
      </c>
      <c r="AI19" s="11" t="str">
        <f t="shared" si="1"/>
        <v>764-2</v>
      </c>
      <c r="AJ19" s="39"/>
      <c r="AK19" s="39">
        <f t="shared" si="3"/>
        <v>2.917678515653094</v>
      </c>
      <c r="AL19" s="39">
        <f t="shared" si="4"/>
        <v>6.4430345608336674</v>
      </c>
      <c r="AM19" s="39">
        <f t="shared" si="5"/>
        <v>12.556262982395738</v>
      </c>
      <c r="AN19" s="39"/>
      <c r="AO19" s="39">
        <f t="shared" si="6"/>
        <v>17.78267061111114</v>
      </c>
      <c r="AP19" s="39">
        <f t="shared" si="7"/>
        <v>18.531229876306025</v>
      </c>
      <c r="AQ19" s="39">
        <f t="shared" si="8"/>
        <v>14.174243070419456</v>
      </c>
      <c r="AR19" s="39">
        <f t="shared" si="15"/>
        <v>15.397402709528833</v>
      </c>
      <c r="AS19" s="39">
        <f t="shared" si="9"/>
        <v>18.964700780740213</v>
      </c>
      <c r="AT19" s="39">
        <f t="shared" si="16"/>
        <v>22.856454479266038</v>
      </c>
      <c r="AU19" s="39">
        <f t="shared" si="10"/>
        <v>23.405263044925807</v>
      </c>
      <c r="AV19" s="39">
        <f t="shared" si="11"/>
        <v>24.847269047108622</v>
      </c>
      <c r="AW19" s="39">
        <f t="shared" si="12"/>
        <v>25.226706867877748</v>
      </c>
      <c r="AX19" s="39">
        <f t="shared" si="13"/>
        <v>27.331183407674864</v>
      </c>
      <c r="AY19" s="42">
        <f t="shared" si="17"/>
        <v>0.58276990606393486</v>
      </c>
      <c r="AZ19" s="42">
        <v>0.75177076738814386</v>
      </c>
      <c r="BA19" s="30">
        <f t="shared" si="14"/>
        <v>1.1672283124684906</v>
      </c>
      <c r="BB19" s="39"/>
      <c r="BC19" s="11"/>
    </row>
    <row r="20" spans="1:55" x14ac:dyDescent="0.35">
      <c r="A20" s="50" t="s">
        <v>71</v>
      </c>
      <c r="B20" s="43" t="s">
        <v>1</v>
      </c>
      <c r="C20" s="11" t="s">
        <v>135</v>
      </c>
      <c r="D20" s="44">
        <v>1822.5699025073616</v>
      </c>
      <c r="E20" s="44">
        <v>376.34908846225449</v>
      </c>
      <c r="F20" s="44">
        <v>726.99264681838054</v>
      </c>
      <c r="G20" s="44">
        <v>39.503398103439707</v>
      </c>
      <c r="H20" s="44">
        <v>11.588709136483253</v>
      </c>
      <c r="I20" s="44">
        <v>21.588676650178325</v>
      </c>
      <c r="J20" s="45">
        <v>0.33735005634033166</v>
      </c>
      <c r="K20" s="44">
        <v>48.915333554776744</v>
      </c>
      <c r="L20" s="44">
        <v>89.956212157652885</v>
      </c>
      <c r="M20" s="45">
        <v>0.2229665772845871</v>
      </c>
      <c r="N20" s="44" t="s">
        <v>72</v>
      </c>
      <c r="O20" s="44" t="s">
        <v>72</v>
      </c>
      <c r="P20" s="45" t="s">
        <v>72</v>
      </c>
      <c r="Q20" s="44" t="s">
        <v>72</v>
      </c>
      <c r="R20" s="44">
        <v>1.6518146407302756</v>
      </c>
      <c r="S20" s="44">
        <v>1.6630615218422058</v>
      </c>
      <c r="T20" s="44">
        <v>0.76647328402032977</v>
      </c>
      <c r="U20" s="44">
        <v>3.398974711660717</v>
      </c>
      <c r="V20" s="44">
        <v>0.81613589461670311</v>
      </c>
      <c r="W20" s="44">
        <v>7.6088548574519921</v>
      </c>
      <c r="X20" s="44">
        <v>1.9339689560989781</v>
      </c>
      <c r="Y20" s="44">
        <v>6.7010118606827955</v>
      </c>
      <c r="Z20" s="44">
        <v>1.0463830257320255</v>
      </c>
      <c r="AA20" s="44">
        <v>9.121955573618008</v>
      </c>
      <c r="AB20" s="44">
        <v>1.324817139784173</v>
      </c>
      <c r="AC20" s="44">
        <v>1.5586990204667004</v>
      </c>
      <c r="AD20" s="45">
        <v>2.4994050902760117E-2</v>
      </c>
      <c r="AE20" s="44" t="s">
        <v>72</v>
      </c>
      <c r="AF20" s="45">
        <v>7.3287959491497119E-3</v>
      </c>
      <c r="AG20" s="38">
        <f t="shared" si="0"/>
        <v>57.712368440905607</v>
      </c>
      <c r="AH20" s="38" t="str">
        <f t="shared" si="20"/>
        <v>эклогиты B</v>
      </c>
      <c r="AI20" s="11" t="str">
        <f t="shared" si="1"/>
        <v>764-2</v>
      </c>
      <c r="AJ20" s="39"/>
      <c r="AK20" s="39"/>
      <c r="AL20" s="39"/>
      <c r="AM20" s="39">
        <f t="shared" si="5"/>
        <v>3.5370763184802474</v>
      </c>
      <c r="AN20" s="39"/>
      <c r="AO20" s="39">
        <f t="shared" si="6"/>
        <v>10.869683149295463</v>
      </c>
      <c r="AP20" s="39">
        <f t="shared" si="7"/>
        <v>13.215056621040167</v>
      </c>
      <c r="AQ20" s="39">
        <f t="shared" si="8"/>
        <v>16.540022927789376</v>
      </c>
      <c r="AR20" s="39">
        <f t="shared" si="15"/>
        <v>21.821815364082969</v>
      </c>
      <c r="AS20" s="39">
        <f t="shared" si="9"/>
        <v>29.956121486031464</v>
      </c>
      <c r="AT20" s="39">
        <f t="shared" si="16"/>
        <v>34.169062828603856</v>
      </c>
      <c r="AU20" s="39">
        <f t="shared" si="10"/>
        <v>40.489497647630181</v>
      </c>
      <c r="AV20" s="39">
        <f t="shared" si="11"/>
        <v>41.034628460079432</v>
      </c>
      <c r="AW20" s="39">
        <f t="shared" si="12"/>
        <v>53.658562197752985</v>
      </c>
      <c r="AX20" s="39">
        <f t="shared" si="13"/>
        <v>52.158155109613112</v>
      </c>
      <c r="AY20" s="42">
        <f t="shared" si="17"/>
        <v>1.8390186802450694</v>
      </c>
      <c r="AZ20" s="42">
        <v>0.5582729066729617</v>
      </c>
      <c r="BA20" s="30">
        <f t="shared" si="14"/>
        <v>0.98558147597048396</v>
      </c>
      <c r="BB20" s="39"/>
      <c r="BC20" s="11"/>
    </row>
    <row r="21" spans="1:55" x14ac:dyDescent="0.35">
      <c r="A21" s="50" t="s">
        <v>71</v>
      </c>
      <c r="B21" s="43" t="s">
        <v>1</v>
      </c>
      <c r="C21" s="11" t="s">
        <v>135</v>
      </c>
      <c r="D21" s="44">
        <v>1467.1719307252672</v>
      </c>
      <c r="E21" s="44">
        <v>490.36783482167192</v>
      </c>
      <c r="F21" s="44">
        <v>240.38504350846364</v>
      </c>
      <c r="G21" s="44">
        <v>49.562042015532001</v>
      </c>
      <c r="H21" s="44">
        <v>8.0232502206858882</v>
      </c>
      <c r="I21" s="44">
        <v>20.24521244713678</v>
      </c>
      <c r="J21" s="44">
        <v>0.52922680655100018</v>
      </c>
      <c r="K21" s="44">
        <v>42.866593278669832</v>
      </c>
      <c r="L21" s="44">
        <v>83.115963830058845</v>
      </c>
      <c r="M21" s="45">
        <v>0.22717208687727139</v>
      </c>
      <c r="N21" s="44" t="s">
        <v>72</v>
      </c>
      <c r="O21" s="44" t="s">
        <v>72</v>
      </c>
      <c r="P21" s="45" t="s">
        <v>72</v>
      </c>
      <c r="Q21" s="44" t="s">
        <v>72</v>
      </c>
      <c r="R21" s="44">
        <v>1.0753049740672829</v>
      </c>
      <c r="S21" s="44">
        <v>1.5124781374430991</v>
      </c>
      <c r="T21" s="44">
        <v>0.75522061071117597</v>
      </c>
      <c r="U21" s="44">
        <v>3.4829746025513919</v>
      </c>
      <c r="V21" s="44">
        <v>0.75804081652898081</v>
      </c>
      <c r="W21" s="44">
        <v>6.6612227615814792</v>
      </c>
      <c r="X21" s="44">
        <v>1.6917341972736177</v>
      </c>
      <c r="Y21" s="44">
        <v>6.1385852178315048</v>
      </c>
      <c r="Z21" s="44">
        <v>0.99963808095036655</v>
      </c>
      <c r="AA21" s="44">
        <v>6.1807072615101131</v>
      </c>
      <c r="AB21" s="44">
        <v>0.84510272744768378</v>
      </c>
      <c r="AC21" s="44">
        <v>2.346315529398145</v>
      </c>
      <c r="AD21" s="45">
        <v>1.1724382877566109E-2</v>
      </c>
      <c r="AE21" s="45">
        <v>2.386293172309463E-2</v>
      </c>
      <c r="AF21" s="45">
        <v>1.7741285061092418E-2</v>
      </c>
      <c r="AG21" s="38">
        <f t="shared" si="0"/>
        <v>35.424035168611347</v>
      </c>
      <c r="AH21" s="38" t="str">
        <f t="shared" si="20"/>
        <v>эклогиты B</v>
      </c>
      <c r="AI21" s="11" t="str">
        <f t="shared" si="1"/>
        <v>764-2</v>
      </c>
      <c r="AJ21" s="39"/>
      <c r="AK21" s="39"/>
      <c r="AL21" s="39"/>
      <c r="AM21" s="39">
        <f t="shared" si="5"/>
        <v>2.3025802442554237</v>
      </c>
      <c r="AN21" s="39"/>
      <c r="AO21" s="39">
        <f t="shared" si="6"/>
        <v>9.8854780225039161</v>
      </c>
      <c r="AP21" s="39">
        <f t="shared" si="7"/>
        <v>13.021045012261654</v>
      </c>
      <c r="AQ21" s="39">
        <f t="shared" si="8"/>
        <v>16.948781520931348</v>
      </c>
      <c r="AR21" s="39">
        <f t="shared" si="15"/>
        <v>20.26847103018665</v>
      </c>
      <c r="AS21" s="39">
        <f t="shared" si="9"/>
        <v>26.225286462919208</v>
      </c>
      <c r="AT21" s="39">
        <f t="shared" si="16"/>
        <v>29.889296771618689</v>
      </c>
      <c r="AU21" s="39">
        <f t="shared" si="10"/>
        <v>37.09114935245622</v>
      </c>
      <c r="AV21" s="39">
        <f t="shared" si="11"/>
        <v>39.201493370602613</v>
      </c>
      <c r="AW21" s="39">
        <f t="shared" si="12"/>
        <v>36.357101538294778</v>
      </c>
      <c r="AX21" s="39">
        <f t="shared" si="13"/>
        <v>33.271760923137158</v>
      </c>
      <c r="AY21" s="42">
        <f t="shared" si="17"/>
        <v>1.9389449329395827</v>
      </c>
      <c r="AZ21" s="42">
        <v>0.72132500538570787</v>
      </c>
      <c r="BA21" s="30">
        <f t="shared" si="14"/>
        <v>1.0059531665208739</v>
      </c>
      <c r="BB21" s="39"/>
      <c r="BC21" s="11"/>
    </row>
    <row r="22" spans="1:55" x14ac:dyDescent="0.35">
      <c r="A22" s="50" t="s">
        <v>71</v>
      </c>
      <c r="B22" s="43" t="s">
        <v>1</v>
      </c>
      <c r="C22" s="11" t="s">
        <v>135</v>
      </c>
      <c r="D22" s="44">
        <v>1742.1100383347948</v>
      </c>
      <c r="E22" s="44">
        <v>352.68031120039882</v>
      </c>
      <c r="F22" s="44">
        <v>236.27448043370833</v>
      </c>
      <c r="G22" s="44">
        <v>55.5379766346773</v>
      </c>
      <c r="H22" s="44">
        <v>15.548363157332654</v>
      </c>
      <c r="I22" s="44">
        <v>24.192877493657921</v>
      </c>
      <c r="J22" s="44">
        <v>0.58881232304660813</v>
      </c>
      <c r="K22" s="44">
        <v>35.162842367961225</v>
      </c>
      <c r="L22" s="44">
        <v>62.645357634582922</v>
      </c>
      <c r="M22" s="45">
        <v>0.40281184837719108</v>
      </c>
      <c r="N22" s="45">
        <v>0.24650014745424403</v>
      </c>
      <c r="O22" s="44" t="s">
        <v>72</v>
      </c>
      <c r="P22" s="45" t="s">
        <v>72</v>
      </c>
      <c r="Q22" s="44" t="s">
        <v>72</v>
      </c>
      <c r="R22" s="44">
        <v>1.2373329034407443</v>
      </c>
      <c r="S22" s="44">
        <v>1.7333228597757819</v>
      </c>
      <c r="T22" s="44">
        <v>0.59139434069929975</v>
      </c>
      <c r="U22" s="44">
        <v>3.4440856322594011</v>
      </c>
      <c r="V22" s="44">
        <v>0.55051451925540085</v>
      </c>
      <c r="W22" s="44">
        <v>5.1637853912614924</v>
      </c>
      <c r="X22" s="44">
        <v>1.6183418866414574</v>
      </c>
      <c r="Y22" s="44">
        <v>4.3429193531969146</v>
      </c>
      <c r="Z22" s="45">
        <v>0.42684139444369212</v>
      </c>
      <c r="AA22" s="44">
        <v>3.7289321223748741</v>
      </c>
      <c r="AB22" s="44">
        <v>0.71702031054170023</v>
      </c>
      <c r="AC22" s="44">
        <v>1.0551872550220507</v>
      </c>
      <c r="AD22" s="45">
        <v>2.6513744781367716E-2</v>
      </c>
      <c r="AE22" s="44" t="s">
        <v>72</v>
      </c>
      <c r="AF22" s="44" t="s">
        <v>72</v>
      </c>
      <c r="AG22" s="38">
        <f t="shared" si="0"/>
        <v>59.368948342039815</v>
      </c>
      <c r="AH22" s="38" t="str">
        <f t="shared" si="20"/>
        <v>эклогиты B</v>
      </c>
      <c r="AI22" s="11" t="str">
        <f t="shared" si="1"/>
        <v>764-2</v>
      </c>
      <c r="AJ22" s="39"/>
      <c r="AK22" s="39"/>
      <c r="AL22" s="39"/>
      <c r="AM22" s="39">
        <f t="shared" si="5"/>
        <v>2.6495351251407802</v>
      </c>
      <c r="AN22" s="39"/>
      <c r="AO22" s="39">
        <f t="shared" si="6"/>
        <v>11.328907580233869</v>
      </c>
      <c r="AP22" s="39">
        <f t="shared" si="7"/>
        <v>10.196454149987925</v>
      </c>
      <c r="AQ22" s="39">
        <f t="shared" si="8"/>
        <v>16.759540789583461</v>
      </c>
      <c r="AR22" s="39">
        <f t="shared" si="15"/>
        <v>14.719639552283445</v>
      </c>
      <c r="AS22" s="39">
        <f t="shared" si="9"/>
        <v>20.329863745123987</v>
      </c>
      <c r="AT22" s="39">
        <f t="shared" si="16"/>
        <v>28.592612838188295</v>
      </c>
      <c r="AU22" s="39">
        <f t="shared" si="10"/>
        <v>26.241204551038756</v>
      </c>
      <c r="AV22" s="39">
        <f t="shared" si="11"/>
        <v>16.738878213478124</v>
      </c>
      <c r="AW22" s="39">
        <f t="shared" si="12"/>
        <v>21.934894837499257</v>
      </c>
      <c r="AX22" s="39">
        <f t="shared" si="13"/>
        <v>28.229146084318909</v>
      </c>
      <c r="AY22" s="42">
        <f t="shared" si="17"/>
        <v>1.7815783200638668</v>
      </c>
      <c r="AZ22" s="42">
        <v>0.9268275000055457</v>
      </c>
      <c r="BA22" s="30">
        <f t="shared" si="14"/>
        <v>0.73998701053179983</v>
      </c>
      <c r="BB22" s="39"/>
      <c r="BC22" s="11"/>
    </row>
    <row r="23" spans="1:55" x14ac:dyDescent="0.35">
      <c r="A23" s="50" t="s">
        <v>71</v>
      </c>
      <c r="B23" s="43" t="s">
        <v>1</v>
      </c>
      <c r="C23" s="11" t="s">
        <v>135</v>
      </c>
      <c r="D23" s="44">
        <v>1719.424902310182</v>
      </c>
      <c r="E23" s="44">
        <v>316.62824895142933</v>
      </c>
      <c r="F23" s="44">
        <v>242.30795958248532</v>
      </c>
      <c r="G23" s="44">
        <v>59.96912577632564</v>
      </c>
      <c r="H23" s="44">
        <v>22.24905987137031</v>
      </c>
      <c r="I23" s="44">
        <v>27.59122927875956</v>
      </c>
      <c r="J23" s="45">
        <v>0.30386294293506239</v>
      </c>
      <c r="K23" s="44">
        <v>34.947814246070642</v>
      </c>
      <c r="L23" s="44">
        <v>41.359372695001618</v>
      </c>
      <c r="M23" s="45">
        <v>8.9772049981457158E-2</v>
      </c>
      <c r="N23" s="44" t="s">
        <v>72</v>
      </c>
      <c r="O23" s="44" t="s">
        <v>72</v>
      </c>
      <c r="P23" s="45" t="s">
        <v>72</v>
      </c>
      <c r="Q23" s="44" t="s">
        <v>72</v>
      </c>
      <c r="R23" s="44" t="s">
        <v>72</v>
      </c>
      <c r="S23" s="44" t="s">
        <v>72</v>
      </c>
      <c r="T23" s="44">
        <v>0.69024574690963347</v>
      </c>
      <c r="U23" s="44">
        <v>2.8435747720533433</v>
      </c>
      <c r="V23" s="44">
        <v>0.64380250749799661</v>
      </c>
      <c r="W23" s="44">
        <v>5.8511155674302406</v>
      </c>
      <c r="X23" s="44">
        <v>1.2456519622937741</v>
      </c>
      <c r="Y23" s="44">
        <v>4.8829139345708494</v>
      </c>
      <c r="Z23" s="44">
        <v>0.77825144132147739</v>
      </c>
      <c r="AA23" s="44">
        <v>5.2560790478652732</v>
      </c>
      <c r="AB23" s="44">
        <v>0.62832492567055698</v>
      </c>
      <c r="AC23" s="44">
        <v>1.1020238767189241</v>
      </c>
      <c r="AD23" s="45">
        <v>9.3081978109824087E-3</v>
      </c>
      <c r="AE23" s="44" t="s">
        <v>72</v>
      </c>
      <c r="AF23" s="44" t="s">
        <v>72</v>
      </c>
      <c r="AG23" s="38">
        <f t="shared" si="0"/>
        <v>37.530378033315969</v>
      </c>
      <c r="AH23" s="38" t="str">
        <f t="shared" si="20"/>
        <v>эклогиты B</v>
      </c>
      <c r="AI23" s="11" t="str">
        <f t="shared" si="1"/>
        <v>764-2</v>
      </c>
      <c r="AJ23" s="39"/>
      <c r="AK23" s="39"/>
      <c r="AL23" s="39"/>
      <c r="AM23" s="39"/>
      <c r="AN23" s="39"/>
      <c r="AO23" s="39"/>
      <c r="AP23" s="39">
        <f t="shared" si="7"/>
        <v>11.900788739821266</v>
      </c>
      <c r="AQ23" s="39">
        <f t="shared" si="8"/>
        <v>13.837346822644006</v>
      </c>
      <c r="AR23" s="39">
        <f t="shared" si="15"/>
        <v>17.213970788716487</v>
      </c>
      <c r="AS23" s="39">
        <f t="shared" si="9"/>
        <v>23.035888060748977</v>
      </c>
      <c r="AT23" s="39">
        <f t="shared" si="16"/>
        <v>22.007985199536645</v>
      </c>
      <c r="AU23" s="39">
        <f t="shared" si="10"/>
        <v>29.504011689249843</v>
      </c>
      <c r="AV23" s="39">
        <f t="shared" si="11"/>
        <v>30.519664365548135</v>
      </c>
      <c r="AW23" s="39">
        <f t="shared" si="12"/>
        <v>30.918112046266312</v>
      </c>
      <c r="AX23" s="39">
        <f t="shared" si="13"/>
        <v>24.737201798053427</v>
      </c>
      <c r="AY23" s="42">
        <f t="shared" si="17"/>
        <v>1.1834609284513939</v>
      </c>
      <c r="AZ23" s="42">
        <v>0.74506127755400264</v>
      </c>
      <c r="BA23" s="30"/>
      <c r="BB23" s="39"/>
      <c r="BC23" s="11"/>
    </row>
    <row r="24" spans="1:55" x14ac:dyDescent="0.35">
      <c r="A24" s="50" t="s">
        <v>71</v>
      </c>
      <c r="B24" s="43" t="s">
        <v>1</v>
      </c>
      <c r="C24" s="11" t="s">
        <v>135</v>
      </c>
      <c r="D24" s="44">
        <v>1381.824126500509</v>
      </c>
      <c r="E24" s="44">
        <v>332.29192642636383</v>
      </c>
      <c r="F24" s="44">
        <v>225.0769908117426</v>
      </c>
      <c r="G24" s="44">
        <v>43.234858116404226</v>
      </c>
      <c r="H24" s="44">
        <v>12.231037074096415</v>
      </c>
      <c r="I24" s="44">
        <v>20.742404831723242</v>
      </c>
      <c r="J24" s="45">
        <v>0.39097243380880908</v>
      </c>
      <c r="K24" s="44">
        <v>39.264124731015912</v>
      </c>
      <c r="L24" s="44">
        <v>67.347512299644706</v>
      </c>
      <c r="M24" s="45">
        <v>0.280007460394466</v>
      </c>
      <c r="N24" s="45">
        <v>0.15338306227026055</v>
      </c>
      <c r="O24" s="44" t="s">
        <v>72</v>
      </c>
      <c r="P24" s="45" t="s">
        <v>72</v>
      </c>
      <c r="Q24" s="44" t="s">
        <v>72</v>
      </c>
      <c r="R24" s="44">
        <v>1.3116983716935806</v>
      </c>
      <c r="S24" s="44">
        <v>1.5447002174868998</v>
      </c>
      <c r="T24" s="44">
        <v>0.75491315149734661</v>
      </c>
      <c r="U24" s="44">
        <v>2.7593950233769462</v>
      </c>
      <c r="V24" s="44">
        <v>0.68651437030650864</v>
      </c>
      <c r="W24" s="44">
        <v>6.6250639018021777</v>
      </c>
      <c r="X24" s="44">
        <v>1.8378679680986283</v>
      </c>
      <c r="Y24" s="44">
        <v>5.5080025226245164</v>
      </c>
      <c r="Z24" s="44">
        <v>0.78166592392055423</v>
      </c>
      <c r="AA24" s="44">
        <v>5.600164184386033</v>
      </c>
      <c r="AB24" s="44">
        <v>1.0520176296696229</v>
      </c>
      <c r="AC24" s="44">
        <v>1.3350475437538889</v>
      </c>
      <c r="AD24" s="44" t="s">
        <v>72</v>
      </c>
      <c r="AE24" s="44" t="s">
        <v>72</v>
      </c>
      <c r="AF24" s="45">
        <v>1.360399867891645E-2</v>
      </c>
      <c r="AG24" s="38">
        <f t="shared" si="0"/>
        <v>50.44577821571572</v>
      </c>
      <c r="AH24" s="38" t="str">
        <f t="shared" si="20"/>
        <v>эклогиты B</v>
      </c>
      <c r="AI24" s="11" t="str">
        <f t="shared" si="1"/>
        <v>764-2</v>
      </c>
      <c r="AJ24" s="39"/>
      <c r="AK24" s="39"/>
      <c r="AL24" s="39"/>
      <c r="AM24" s="39">
        <f t="shared" si="5"/>
        <v>2.8087759565173029</v>
      </c>
      <c r="AN24" s="39"/>
      <c r="AO24" s="39">
        <f t="shared" si="6"/>
        <v>10.096079852855555</v>
      </c>
      <c r="AP24" s="39">
        <f t="shared" si="7"/>
        <v>13.015743991333562</v>
      </c>
      <c r="AQ24" s="39">
        <f t="shared" si="8"/>
        <v>13.427713009133559</v>
      </c>
      <c r="AR24" s="39">
        <f t="shared" si="15"/>
        <v>18.355999206056378</v>
      </c>
      <c r="AS24" s="39">
        <f t="shared" si="9"/>
        <v>26.082928747252669</v>
      </c>
      <c r="AT24" s="39">
        <f t="shared" si="16"/>
        <v>32.471165514110041</v>
      </c>
      <c r="AU24" s="39">
        <f t="shared" si="10"/>
        <v>33.280982009815808</v>
      </c>
      <c r="AV24" s="39">
        <f t="shared" si="11"/>
        <v>30.653565643943306</v>
      </c>
      <c r="AW24" s="39">
        <f t="shared" si="12"/>
        <v>32.942142261094311</v>
      </c>
      <c r="AX24" s="39">
        <f t="shared" si="13"/>
        <v>41.418016916126888</v>
      </c>
      <c r="AY24" s="42">
        <f t="shared" si="17"/>
        <v>1.7152429287808595</v>
      </c>
      <c r="AZ24" s="42">
        <v>0.7917799802005413</v>
      </c>
      <c r="BA24" s="30">
        <f t="shared" si="14"/>
        <v>1.11787072810584</v>
      </c>
      <c r="BB24" s="39"/>
      <c r="BC24" s="11"/>
    </row>
    <row r="25" spans="1:55" x14ac:dyDescent="0.35">
      <c r="A25" s="50" t="s">
        <v>71</v>
      </c>
      <c r="B25" s="43" t="s">
        <v>1</v>
      </c>
      <c r="C25" s="11" t="s">
        <v>135</v>
      </c>
      <c r="D25" s="44">
        <v>1550.5010503341557</v>
      </c>
      <c r="E25" s="44">
        <v>297.23754405533271</v>
      </c>
      <c r="F25" s="44">
        <v>190.02366641028695</v>
      </c>
      <c r="G25" s="44">
        <v>56.426777879530178</v>
      </c>
      <c r="H25" s="44">
        <v>17.51276921040315</v>
      </c>
      <c r="I25" s="44">
        <v>30.714157226279614</v>
      </c>
      <c r="J25" s="45">
        <v>0.27814175165305499</v>
      </c>
      <c r="K25" s="44">
        <v>31.888828542136533</v>
      </c>
      <c r="L25" s="44">
        <v>40.307544712295211</v>
      </c>
      <c r="M25" s="45">
        <v>8.7049076107072076E-2</v>
      </c>
      <c r="N25" s="44" t="s">
        <v>72</v>
      </c>
      <c r="O25" s="44" t="s">
        <v>72</v>
      </c>
      <c r="P25" s="44" t="s">
        <v>72</v>
      </c>
      <c r="Q25" s="44" t="s">
        <v>72</v>
      </c>
      <c r="R25" s="44" t="s">
        <v>72</v>
      </c>
      <c r="S25" s="44" t="s">
        <v>72</v>
      </c>
      <c r="T25" s="44">
        <v>0.74826484725035047</v>
      </c>
      <c r="U25" s="44">
        <v>2.7736291841280347</v>
      </c>
      <c r="V25" s="44">
        <v>0.51823090980382469</v>
      </c>
      <c r="W25" s="44">
        <v>4.8873597652158649</v>
      </c>
      <c r="X25" s="44">
        <v>1.4570153681206852</v>
      </c>
      <c r="Y25" s="44">
        <v>4.1428488402028085</v>
      </c>
      <c r="Z25" s="44">
        <v>0.58067226580434372</v>
      </c>
      <c r="AA25" s="44">
        <v>4.5558831105016102</v>
      </c>
      <c r="AB25" s="44">
        <v>0.68159297289863408</v>
      </c>
      <c r="AC25" s="44">
        <v>0.767162576502183</v>
      </c>
      <c r="AD25" s="45">
        <v>8.8619513154902865E-3</v>
      </c>
      <c r="AE25" s="44" t="s">
        <v>72</v>
      </c>
      <c r="AF25" s="45">
        <v>7.1678838643710538E-3</v>
      </c>
      <c r="AG25" s="38">
        <f t="shared" si="0"/>
        <v>52.54107270987366</v>
      </c>
      <c r="AH25" s="38" t="str">
        <f t="shared" si="20"/>
        <v>эклогиты B</v>
      </c>
      <c r="AI25" s="11" t="str">
        <f t="shared" si="1"/>
        <v>764-2</v>
      </c>
      <c r="AJ25" s="39"/>
      <c r="AK25" s="39"/>
      <c r="AL25" s="39"/>
      <c r="AM25" s="39"/>
      <c r="AN25" s="39"/>
      <c r="AO25" s="39"/>
      <c r="AP25" s="39">
        <f t="shared" si="7"/>
        <v>12.901118056040525</v>
      </c>
      <c r="AQ25" s="39">
        <f t="shared" si="8"/>
        <v>13.496978998189951</v>
      </c>
      <c r="AR25" s="39">
        <f t="shared" si="15"/>
        <v>13.856441438604937</v>
      </c>
      <c r="AS25" s="39">
        <f t="shared" si="9"/>
        <v>19.241573878802619</v>
      </c>
      <c r="AT25" s="39">
        <f t="shared" si="16"/>
        <v>25.742320991531543</v>
      </c>
      <c r="AU25" s="39">
        <f t="shared" si="10"/>
        <v>25.032319276149899</v>
      </c>
      <c r="AV25" s="39">
        <f t="shared" si="11"/>
        <v>22.771461404091912</v>
      </c>
      <c r="AW25" s="39">
        <f t="shared" si="12"/>
        <v>26.799312414715352</v>
      </c>
      <c r="AX25" s="39">
        <f t="shared" si="13"/>
        <v>26.834369011757246</v>
      </c>
      <c r="AY25" s="42">
        <f t="shared" si="17"/>
        <v>1.2640020519736104</v>
      </c>
      <c r="AZ25" s="42">
        <v>0.71798759539208101</v>
      </c>
      <c r="BA25" s="30"/>
      <c r="BB25" s="39"/>
      <c r="BC25" s="11"/>
    </row>
    <row r="26" spans="1:55" x14ac:dyDescent="0.35">
      <c r="A26" s="50" t="s">
        <v>71</v>
      </c>
      <c r="B26" s="43" t="s">
        <v>1</v>
      </c>
      <c r="C26" s="11" t="s">
        <v>135</v>
      </c>
      <c r="D26" s="44">
        <v>1399.6340071903539</v>
      </c>
      <c r="E26" s="44">
        <v>328.10396630543926</v>
      </c>
      <c r="F26" s="44">
        <v>226.78294424138275</v>
      </c>
      <c r="G26" s="44">
        <v>66.204705303808538</v>
      </c>
      <c r="H26" s="44">
        <v>28.043507809749912</v>
      </c>
      <c r="I26" s="44">
        <v>75.03492536958386</v>
      </c>
      <c r="J26" s="44">
        <v>1.1656831991538985</v>
      </c>
      <c r="K26" s="44">
        <v>33.613747079513054</v>
      </c>
      <c r="L26" s="44">
        <v>28.271639001969056</v>
      </c>
      <c r="M26" s="44">
        <v>0.95352866908037415</v>
      </c>
      <c r="N26" s="44" t="s">
        <v>72</v>
      </c>
      <c r="O26" s="44" t="s">
        <v>72</v>
      </c>
      <c r="P26" s="45">
        <v>1.2786413404180541</v>
      </c>
      <c r="Q26" s="44">
        <v>0.58591949243829011</v>
      </c>
      <c r="R26" s="44">
        <v>7.5078270822233204</v>
      </c>
      <c r="S26" s="44">
        <v>2.5323101749961818</v>
      </c>
      <c r="T26" s="44">
        <v>1.2358248374687244</v>
      </c>
      <c r="U26" s="44">
        <v>3.2334271745044627</v>
      </c>
      <c r="V26" s="44">
        <v>0.56483458804555708</v>
      </c>
      <c r="W26" s="44">
        <v>4.4880690962297205</v>
      </c>
      <c r="X26" s="44">
        <v>1.1495225952981278</v>
      </c>
      <c r="Y26" s="44">
        <v>3.9001839063066503</v>
      </c>
      <c r="Z26" s="44">
        <v>0.57283280882337806</v>
      </c>
      <c r="AA26" s="44">
        <v>4.6890064293727018</v>
      </c>
      <c r="AB26" s="44">
        <v>0.62619585264013522</v>
      </c>
      <c r="AC26" s="45">
        <v>0.33032522184599089</v>
      </c>
      <c r="AD26" s="45">
        <v>1.7010484651306303E-2</v>
      </c>
      <c r="AE26" s="44" t="s">
        <v>72</v>
      </c>
      <c r="AF26" s="45">
        <v>9.6201396910499698E-2</v>
      </c>
      <c r="AG26" s="38">
        <f t="shared" si="0"/>
        <v>85.587285294098066</v>
      </c>
      <c r="AH26" s="38" t="str">
        <f t="shared" si="20"/>
        <v>эклогиты B</v>
      </c>
      <c r="AI26" s="11" t="str">
        <f t="shared" si="1"/>
        <v>764-2</v>
      </c>
      <c r="AJ26" s="39"/>
      <c r="AK26" s="39">
        <f t="shared" si="3"/>
        <v>2.0892832359772124</v>
      </c>
      <c r="AL26" s="39">
        <f t="shared" si="4"/>
        <v>6.1675736046135796</v>
      </c>
      <c r="AM26" s="39">
        <f t="shared" si="5"/>
        <v>16.076717520820814</v>
      </c>
      <c r="AN26" s="39"/>
      <c r="AO26" s="39">
        <f t="shared" si="6"/>
        <v>16.551046895399882</v>
      </c>
      <c r="AP26" s="39">
        <f t="shared" si="7"/>
        <v>21.307324783943525</v>
      </c>
      <c r="AQ26" s="39">
        <f t="shared" si="8"/>
        <v>15.734438805374515</v>
      </c>
      <c r="AR26" s="39">
        <f t="shared" si="15"/>
        <v>15.102529092127194</v>
      </c>
      <c r="AS26" s="39">
        <f t="shared" si="9"/>
        <v>17.669563370983152</v>
      </c>
      <c r="AT26" s="39">
        <f t="shared" si="16"/>
        <v>20.309586489366218</v>
      </c>
      <c r="AU26" s="39">
        <f t="shared" si="10"/>
        <v>23.566065899133839</v>
      </c>
      <c r="AV26" s="39">
        <f t="shared" si="11"/>
        <v>22.464031718563845</v>
      </c>
      <c r="AW26" s="39">
        <f t="shared" si="12"/>
        <v>27.58239076101589</v>
      </c>
      <c r="AX26" s="39">
        <f t="shared" si="13"/>
        <v>24.653380025202175</v>
      </c>
      <c r="AY26" s="42">
        <f t="shared" si="17"/>
        <v>0.84107371115432972</v>
      </c>
      <c r="AZ26" s="42">
        <v>0.64061029096711852</v>
      </c>
      <c r="BA26" s="30">
        <f t="shared" si="14"/>
        <v>1.3203545377573269</v>
      </c>
      <c r="BB26" s="39"/>
      <c r="BC26" s="11"/>
    </row>
    <row r="27" spans="1:55" x14ac:dyDescent="0.35">
      <c r="A27" s="50" t="s">
        <v>71</v>
      </c>
      <c r="B27" s="43" t="s">
        <v>1</v>
      </c>
      <c r="C27" s="11" t="s">
        <v>135</v>
      </c>
      <c r="D27" s="44">
        <v>1489.3907688824011</v>
      </c>
      <c r="E27" s="44">
        <v>351.65759578956568</v>
      </c>
      <c r="F27" s="44">
        <v>195.71060355443308</v>
      </c>
      <c r="G27" s="44">
        <v>76.340582006970976</v>
      </c>
      <c r="H27" s="44">
        <v>15.706759872804929</v>
      </c>
      <c r="I27" s="44">
        <v>69.655312308711444</v>
      </c>
      <c r="J27" s="44">
        <v>1.1440328547212506</v>
      </c>
      <c r="K27" s="44">
        <v>29.205976412490848</v>
      </c>
      <c r="L27" s="44">
        <v>22.73143157445843</v>
      </c>
      <c r="M27" s="44">
        <v>0.66672457264770568</v>
      </c>
      <c r="N27" s="44" t="s">
        <v>72</v>
      </c>
      <c r="O27" s="45">
        <v>0.16535957314498365</v>
      </c>
      <c r="P27" s="45">
        <v>1.496746745269637</v>
      </c>
      <c r="Q27" s="44">
        <v>0.57263980674767589</v>
      </c>
      <c r="R27" s="44">
        <v>5.4410313960826464</v>
      </c>
      <c r="S27" s="44">
        <v>2.122703253905184</v>
      </c>
      <c r="T27" s="44">
        <v>0.99369902440441815</v>
      </c>
      <c r="U27" s="44">
        <v>3.2895836489700239</v>
      </c>
      <c r="V27" s="44">
        <v>0.7377870160560599</v>
      </c>
      <c r="W27" s="44">
        <v>4.9971622761480967</v>
      </c>
      <c r="X27" s="44">
        <v>1.2641175990983231</v>
      </c>
      <c r="Y27" s="44">
        <v>4.1171260054100811</v>
      </c>
      <c r="Z27" s="44">
        <v>0.63977086463170652</v>
      </c>
      <c r="AA27" s="44">
        <v>4.2777898784706547</v>
      </c>
      <c r="AB27" s="44">
        <v>0.6643709048951576</v>
      </c>
      <c r="AC27" s="45">
        <v>0.23952068727855388</v>
      </c>
      <c r="AD27" s="45">
        <v>5.0994926066708635E-2</v>
      </c>
      <c r="AE27" s="45">
        <v>6.437838302687994E-2</v>
      </c>
      <c r="AF27" s="45">
        <v>6.2479161367162403E-2</v>
      </c>
      <c r="AG27" s="38">
        <f t="shared" si="0"/>
        <v>94.903834122781205</v>
      </c>
      <c r="AH27" s="38" t="str">
        <f t="shared" si="20"/>
        <v>эклогиты B</v>
      </c>
      <c r="AI27" s="11" t="str">
        <f t="shared" si="1"/>
        <v>764-2</v>
      </c>
      <c r="AJ27" s="39">
        <f t="shared" si="2"/>
        <v>0.69771971791132348</v>
      </c>
      <c r="AK27" s="39">
        <f t="shared" si="3"/>
        <v>2.4456646164536555</v>
      </c>
      <c r="AL27" s="39">
        <f t="shared" si="4"/>
        <v>6.0277874394492201</v>
      </c>
      <c r="AM27" s="39">
        <f t="shared" si="5"/>
        <v>11.651030826729436</v>
      </c>
      <c r="AN27" s="39"/>
      <c r="AO27" s="39">
        <f t="shared" si="6"/>
        <v>13.873877476504472</v>
      </c>
      <c r="AP27" s="39">
        <f t="shared" si="7"/>
        <v>17.132741800076175</v>
      </c>
      <c r="AQ27" s="39">
        <f t="shared" si="8"/>
        <v>16.007706321022013</v>
      </c>
      <c r="AR27" s="39">
        <f t="shared" si="15"/>
        <v>19.726925562996254</v>
      </c>
      <c r="AS27" s="39">
        <f t="shared" si="9"/>
        <v>19.673867228929513</v>
      </c>
      <c r="AT27" s="39">
        <f t="shared" si="16"/>
        <v>22.334233199617017</v>
      </c>
      <c r="AU27" s="39">
        <f t="shared" si="10"/>
        <v>24.876894292508041</v>
      </c>
      <c r="AV27" s="39">
        <f t="shared" si="11"/>
        <v>25.089053514968885</v>
      </c>
      <c r="AW27" s="39">
        <f t="shared" si="12"/>
        <v>25.163469873356792</v>
      </c>
      <c r="AX27" s="39">
        <f t="shared" si="13"/>
        <v>26.156334838392034</v>
      </c>
      <c r="AY27" s="42">
        <f t="shared" si="17"/>
        <v>0.7783143851590808</v>
      </c>
      <c r="AZ27" s="42">
        <v>0.78184238214938317</v>
      </c>
      <c r="BA27" s="30">
        <f>AP27/(AO27*AQ27)^0.5</f>
        <v>1.1496440300279906</v>
      </c>
      <c r="BB27" s="39"/>
      <c r="BC27" s="11"/>
    </row>
    <row r="28" spans="1:55" x14ac:dyDescent="0.35">
      <c r="A28" s="50" t="s">
        <v>74</v>
      </c>
      <c r="B28" s="43" t="s">
        <v>1</v>
      </c>
      <c r="C28" s="11" t="s">
        <v>135</v>
      </c>
      <c r="D28" s="44">
        <v>1437.9371820392382</v>
      </c>
      <c r="E28" s="44">
        <v>330.74529766005662</v>
      </c>
      <c r="F28" s="44">
        <v>183.26852604464253</v>
      </c>
      <c r="G28" s="44">
        <v>59.284663348365605</v>
      </c>
      <c r="H28" s="44">
        <v>11.90817704215271</v>
      </c>
      <c r="I28" s="44">
        <v>62.07452524045641</v>
      </c>
      <c r="J28" s="44">
        <v>1.0320859694106923</v>
      </c>
      <c r="K28" s="44">
        <v>28.309350220860487</v>
      </c>
      <c r="L28" s="44">
        <v>17.492302052647602</v>
      </c>
      <c r="M28" s="44">
        <v>0.76545542642030451</v>
      </c>
      <c r="N28" s="44" t="s">
        <v>72</v>
      </c>
      <c r="O28" s="45">
        <v>0.13093135464504874</v>
      </c>
      <c r="P28" s="45">
        <v>1.5391895751522053</v>
      </c>
      <c r="Q28" s="44">
        <v>0.56577576891603565</v>
      </c>
      <c r="R28" s="44">
        <v>4.7882014599589455</v>
      </c>
      <c r="S28" s="44">
        <v>1.7371636439404108</v>
      </c>
      <c r="T28" s="44">
        <v>0.87442184248983523</v>
      </c>
      <c r="U28" s="44">
        <v>2.796084406688792</v>
      </c>
      <c r="V28" s="44">
        <v>0.69034809917549123</v>
      </c>
      <c r="W28" s="44">
        <v>4.1489459707925027</v>
      </c>
      <c r="X28" s="44">
        <v>1.0073215526313359</v>
      </c>
      <c r="Y28" s="44">
        <v>3.635523304758784</v>
      </c>
      <c r="Z28" s="44">
        <v>0.56442373747294228</v>
      </c>
      <c r="AA28" s="44">
        <v>4.4941086331683868</v>
      </c>
      <c r="AB28" s="44">
        <v>0.61722868289164723</v>
      </c>
      <c r="AC28" s="45">
        <v>0.22067519636354188</v>
      </c>
      <c r="AD28" s="45">
        <v>7.8721853372644701E-2</v>
      </c>
      <c r="AE28" s="45">
        <v>3.9209134773082292E-2</v>
      </c>
      <c r="AF28" s="45">
        <v>0.16265528715050537</v>
      </c>
      <c r="AG28" s="38">
        <f t="shared" si="0"/>
        <v>79.26718698294782</v>
      </c>
      <c r="AH28" s="38" t="str">
        <f t="shared" si="20"/>
        <v>эклогиты B</v>
      </c>
      <c r="AI28" s="11" t="str">
        <f t="shared" si="1"/>
        <v>764-2</v>
      </c>
      <c r="AJ28" s="39">
        <f t="shared" si="2"/>
        <v>0.55245297318585962</v>
      </c>
      <c r="AK28" s="39">
        <f t="shared" si="3"/>
        <v>2.5150156456735382</v>
      </c>
      <c r="AL28" s="39">
        <f t="shared" si="4"/>
        <v>5.95553440964248</v>
      </c>
      <c r="AM28" s="39">
        <f t="shared" si="5"/>
        <v>10.253108051303951</v>
      </c>
      <c r="AN28" s="39"/>
      <c r="AO28" s="39">
        <f t="shared" si="6"/>
        <v>11.354010744708567</v>
      </c>
      <c r="AP28" s="39">
        <f t="shared" si="7"/>
        <v>15.076238663617849</v>
      </c>
      <c r="AQ28" s="39">
        <f t="shared" si="8"/>
        <v>13.606250154203368</v>
      </c>
      <c r="AR28" s="39">
        <f t="shared" si="15"/>
        <v>18.458505325547893</v>
      </c>
      <c r="AS28" s="39">
        <f t="shared" si="9"/>
        <v>16.334432955875993</v>
      </c>
      <c r="AT28" s="39">
        <f t="shared" si="16"/>
        <v>17.79720057652537</v>
      </c>
      <c r="AU28" s="39">
        <f t="shared" si="10"/>
        <v>21.966908185853679</v>
      </c>
      <c r="AV28" s="39">
        <f t="shared" si="11"/>
        <v>22.13426421462519</v>
      </c>
      <c r="AW28" s="39">
        <f t="shared" si="12"/>
        <v>26.435933136284625</v>
      </c>
      <c r="AX28" s="39">
        <f t="shared" si="13"/>
        <v>24.300341846127846</v>
      </c>
      <c r="AY28" s="42">
        <f t="shared" si="17"/>
        <v>0.61789839456498508</v>
      </c>
      <c r="AZ28" s="42">
        <v>0.61788751210965109</v>
      </c>
      <c r="BA28" s="30">
        <f t="shared" ref="BA28:BA83" si="22">AP28/(AO28*AQ28)^0.5</f>
        <v>1.2129673971902744</v>
      </c>
      <c r="BB28" s="39">
        <f t="shared" si="18"/>
        <v>4.8657076834573654E-2</v>
      </c>
      <c r="BC28" s="42">
        <f>AO28/AL28</f>
        <v>1.9064637971574017</v>
      </c>
    </row>
    <row r="29" spans="1:55" x14ac:dyDescent="0.35">
      <c r="A29" s="11" t="s">
        <v>74</v>
      </c>
      <c r="B29" s="43" t="s">
        <v>1</v>
      </c>
      <c r="C29" s="11" t="s">
        <v>135</v>
      </c>
      <c r="D29" s="44">
        <v>1702.3133141344131</v>
      </c>
      <c r="E29" s="44">
        <v>347.34785310261225</v>
      </c>
      <c r="F29" s="44">
        <v>235.8666704478882</v>
      </c>
      <c r="G29" s="44">
        <v>60.105179268176471</v>
      </c>
      <c r="H29" s="44">
        <v>19.322845655453762</v>
      </c>
      <c r="I29" s="44">
        <v>31.02482795468104</v>
      </c>
      <c r="J29" s="45">
        <v>0.37757832745688291</v>
      </c>
      <c r="K29" s="44">
        <v>34.092803019705478</v>
      </c>
      <c r="L29" s="44">
        <v>35.611897493945634</v>
      </c>
      <c r="M29" s="45">
        <v>7.0925022489146894E-2</v>
      </c>
      <c r="N29" s="44" t="s">
        <v>72</v>
      </c>
      <c r="O29" s="44" t="s">
        <v>72</v>
      </c>
      <c r="P29" s="45">
        <v>0.16525545867839345</v>
      </c>
      <c r="Q29" s="45">
        <v>0.13564646680100753</v>
      </c>
      <c r="R29" s="44">
        <v>1.4516165323146761</v>
      </c>
      <c r="S29" s="44">
        <v>1.9040815583912079</v>
      </c>
      <c r="T29" s="44">
        <v>0.90546748405401034</v>
      </c>
      <c r="U29" s="44">
        <v>2.6550142103025567</v>
      </c>
      <c r="V29" s="44">
        <v>0.7268453046557467</v>
      </c>
      <c r="W29" s="44">
        <v>5.3446193301639831</v>
      </c>
      <c r="X29" s="44">
        <v>1.4598620179257094</v>
      </c>
      <c r="Y29" s="44">
        <v>4.3021054809306634</v>
      </c>
      <c r="Z29" s="44">
        <v>0.69545603782702425</v>
      </c>
      <c r="AA29" s="44">
        <v>4.8096991933890232</v>
      </c>
      <c r="AB29" s="44">
        <v>0.73973833045687964</v>
      </c>
      <c r="AC29" s="44">
        <v>0.81315988199569855</v>
      </c>
      <c r="AD29" s="45">
        <v>7.3054470542941686E-3</v>
      </c>
      <c r="AE29" s="45">
        <v>1.3057087679390464E-2</v>
      </c>
      <c r="AF29" s="44" t="s">
        <v>72</v>
      </c>
      <c r="AG29" s="38">
        <f t="shared" si="0"/>
        <v>43.794459469083861</v>
      </c>
      <c r="AH29" s="38" t="str">
        <f t="shared" si="20"/>
        <v>эклогиты B</v>
      </c>
      <c r="AI29" s="11" t="str">
        <f t="shared" si="1"/>
        <v>764-2</v>
      </c>
      <c r="AJ29" s="39"/>
      <c r="AK29" s="39">
        <f t="shared" si="3"/>
        <v>0.27002525927842069</v>
      </c>
      <c r="AL29" s="39">
        <f t="shared" si="4"/>
        <v>1.4278575452737634</v>
      </c>
      <c r="AM29" s="39">
        <f t="shared" si="5"/>
        <v>3.1083865788322829</v>
      </c>
      <c r="AN29" s="39"/>
      <c r="AO29" s="39">
        <f t="shared" si="6"/>
        <v>12.444977505824887</v>
      </c>
      <c r="AP29" s="39">
        <f t="shared" si="7"/>
        <v>15.611508345758798</v>
      </c>
      <c r="AQ29" s="39">
        <f t="shared" si="8"/>
        <v>12.919777179087868</v>
      </c>
      <c r="AR29" s="39">
        <f t="shared" si="15"/>
        <v>19.434366434645632</v>
      </c>
      <c r="AS29" s="39">
        <f t="shared" si="9"/>
        <v>21.041808386472376</v>
      </c>
      <c r="AT29" s="39">
        <f t="shared" si="16"/>
        <v>25.792615157698048</v>
      </c>
      <c r="AU29" s="39">
        <f t="shared" si="10"/>
        <v>25.994595050940564</v>
      </c>
      <c r="AV29" s="39">
        <f t="shared" si="11"/>
        <v>27.272785797138209</v>
      </c>
      <c r="AW29" s="39">
        <f t="shared" si="12"/>
        <v>28.292348196406017</v>
      </c>
      <c r="AX29" s="39">
        <f t="shared" si="13"/>
        <v>29.123556317199988</v>
      </c>
      <c r="AY29" s="42">
        <f t="shared" si="17"/>
        <v>1.0445576291677199</v>
      </c>
      <c r="AZ29" s="42">
        <v>0.74372788855840966</v>
      </c>
      <c r="BA29" s="30">
        <f t="shared" si="22"/>
        <v>1.2311764387991475</v>
      </c>
      <c r="BB29" s="39">
        <f t="shared" si="18"/>
        <v>0</v>
      </c>
      <c r="BC29" s="42">
        <f t="shared" ref="BC29:BC35" si="23">AO29/AL29</f>
        <v>8.7158397187576639</v>
      </c>
    </row>
    <row r="30" spans="1:55" x14ac:dyDescent="0.35">
      <c r="A30" s="11" t="s">
        <v>74</v>
      </c>
      <c r="B30" s="43" t="s">
        <v>1</v>
      </c>
      <c r="C30" s="11" t="s">
        <v>135</v>
      </c>
      <c r="D30" s="44">
        <v>1895.1121854664748</v>
      </c>
      <c r="E30" s="44">
        <v>365.73605336075906</v>
      </c>
      <c r="F30" s="44">
        <v>227.50483389091133</v>
      </c>
      <c r="G30" s="44">
        <v>61.098853305524464</v>
      </c>
      <c r="H30" s="44">
        <v>16.180110121888497</v>
      </c>
      <c r="I30" s="44">
        <v>26.72962243841474</v>
      </c>
      <c r="J30" s="44">
        <v>1.3287574539937035</v>
      </c>
      <c r="K30" s="44">
        <v>35.265653914171644</v>
      </c>
      <c r="L30" s="44">
        <v>45.172299166351657</v>
      </c>
      <c r="M30" s="45">
        <v>0.33099758439163457</v>
      </c>
      <c r="N30" s="45">
        <v>0.27939571396066698</v>
      </c>
      <c r="O30" s="44" t="s">
        <v>72</v>
      </c>
      <c r="P30" s="45">
        <v>0.53712087058001168</v>
      </c>
      <c r="Q30" s="45">
        <v>0</v>
      </c>
      <c r="R30" s="44">
        <v>1.4296550517558035</v>
      </c>
      <c r="S30" s="44">
        <v>1.7771140604871614</v>
      </c>
      <c r="T30" s="44">
        <v>0.92569999965312444</v>
      </c>
      <c r="U30" s="44">
        <v>2.3790645808651587</v>
      </c>
      <c r="V30" s="44">
        <v>0.58320749361719282</v>
      </c>
      <c r="W30" s="44">
        <v>4.7659652577570739</v>
      </c>
      <c r="X30" s="44">
        <v>1.2475698793628651</v>
      </c>
      <c r="Y30" s="44">
        <v>4.1436129625633038</v>
      </c>
      <c r="Z30" s="44">
        <v>0.69722416355546879</v>
      </c>
      <c r="AA30" s="44">
        <v>5.1226184939892629</v>
      </c>
      <c r="AB30" s="44">
        <v>0.73002532467510184</v>
      </c>
      <c r="AC30" s="44">
        <v>1.0331829423744423</v>
      </c>
      <c r="AD30" s="45">
        <v>2.4217593787562362E-2</v>
      </c>
      <c r="AE30" s="45">
        <v>1.3566761729167211E-2</v>
      </c>
      <c r="AF30" s="44" t="s">
        <v>72</v>
      </c>
      <c r="AG30" s="38">
        <f t="shared" si="0"/>
        <v>43.721491435522054</v>
      </c>
      <c r="AH30" s="38" t="str">
        <f t="shared" si="20"/>
        <v>эклогиты B</v>
      </c>
      <c r="AI30" s="11" t="str">
        <f t="shared" si="1"/>
        <v>764-2</v>
      </c>
      <c r="AJ30" s="39"/>
      <c r="AK30" s="39">
        <f t="shared" si="3"/>
        <v>0.87764848133988838</v>
      </c>
      <c r="AL30" s="39">
        <f t="shared" si="4"/>
        <v>0</v>
      </c>
      <c r="AM30" s="39">
        <f t="shared" si="5"/>
        <v>3.0613598538668167</v>
      </c>
      <c r="AN30" s="39"/>
      <c r="AO30" s="39">
        <f t="shared" si="6"/>
        <v>11.61512457834746</v>
      </c>
      <c r="AP30" s="39">
        <f t="shared" si="7"/>
        <v>15.960344821605593</v>
      </c>
      <c r="AQ30" s="39">
        <f t="shared" si="8"/>
        <v>11.576956597883985</v>
      </c>
      <c r="AR30" s="39">
        <f t="shared" si="15"/>
        <v>15.593783251796598</v>
      </c>
      <c r="AS30" s="39">
        <f t="shared" si="9"/>
        <v>18.763642747075092</v>
      </c>
      <c r="AT30" s="39">
        <f t="shared" si="16"/>
        <v>22.041870660121294</v>
      </c>
      <c r="AU30" s="39">
        <f t="shared" si="10"/>
        <v>25.036936329687634</v>
      </c>
      <c r="AV30" s="39">
        <f t="shared" si="11"/>
        <v>27.342124060998778</v>
      </c>
      <c r="AW30" s="39">
        <f t="shared" si="12"/>
        <v>30.133049964642723</v>
      </c>
      <c r="AX30" s="39">
        <f t="shared" si="13"/>
        <v>28.741154514767789</v>
      </c>
      <c r="AY30" s="42">
        <f t="shared" si="17"/>
        <v>1.2809148322129649</v>
      </c>
      <c r="AZ30" s="42">
        <v>0.62269311500468172</v>
      </c>
      <c r="BA30" s="30">
        <f t="shared" si="22"/>
        <v>1.3763634504530573</v>
      </c>
      <c r="BB30" s="39">
        <f t="shared" si="18"/>
        <v>0</v>
      </c>
      <c r="BC30" s="42"/>
    </row>
    <row r="31" spans="1:55" x14ac:dyDescent="0.35">
      <c r="A31" s="11" t="s">
        <v>74</v>
      </c>
      <c r="B31" s="43" t="s">
        <v>1</v>
      </c>
      <c r="C31" s="11" t="s">
        <v>135</v>
      </c>
      <c r="D31" s="44">
        <v>1962.7275540434346</v>
      </c>
      <c r="E31" s="44">
        <v>390.72416467192784</v>
      </c>
      <c r="F31" s="44">
        <v>223.58795901739234</v>
      </c>
      <c r="G31" s="44">
        <v>60.59221142017622</v>
      </c>
      <c r="H31" s="44">
        <v>14.814474771327822</v>
      </c>
      <c r="I31" s="44">
        <v>31.244834356146729</v>
      </c>
      <c r="J31" s="45">
        <v>0.2610653090403639</v>
      </c>
      <c r="K31" s="44">
        <v>32.214127699984644</v>
      </c>
      <c r="L31" s="44">
        <v>48.728906631151361</v>
      </c>
      <c r="M31" s="45">
        <v>0.11730414379160038</v>
      </c>
      <c r="N31" s="44" t="s">
        <v>72</v>
      </c>
      <c r="O31" s="44" t="s">
        <v>72</v>
      </c>
      <c r="P31" s="45">
        <v>0.17712312242882156</v>
      </c>
      <c r="Q31" s="45">
        <v>0.16052258845280454</v>
      </c>
      <c r="R31" s="44">
        <v>1.6003401860300657</v>
      </c>
      <c r="S31" s="44">
        <v>1.4616038367397075</v>
      </c>
      <c r="T31" s="44">
        <v>0.74736007252696124</v>
      </c>
      <c r="U31" s="44">
        <v>3.1148392822728646</v>
      </c>
      <c r="V31" s="44">
        <v>0.66413301074400199</v>
      </c>
      <c r="W31" s="44">
        <v>5.2726906298943499</v>
      </c>
      <c r="X31" s="44">
        <v>1.1933994581589227</v>
      </c>
      <c r="Y31" s="44">
        <v>3.4884580021794886</v>
      </c>
      <c r="Z31" s="44">
        <v>0.54701512277947939</v>
      </c>
      <c r="AA31" s="44">
        <v>4.8386137203197226</v>
      </c>
      <c r="AB31" s="44">
        <v>0.61933263147349471</v>
      </c>
      <c r="AC31" s="44">
        <v>0.92551285475799472</v>
      </c>
      <c r="AD31" s="45">
        <v>1.1454184835508993E-2</v>
      </c>
      <c r="AE31" s="45">
        <v>6.2123420129574034E-3</v>
      </c>
      <c r="AF31" s="45">
        <v>9.5886412843063148E-3</v>
      </c>
      <c r="AG31" s="38">
        <f t="shared" si="0"/>
        <v>52.650707530035454</v>
      </c>
      <c r="AH31" s="38" t="str">
        <f t="shared" si="20"/>
        <v>эклогиты B</v>
      </c>
      <c r="AI31" s="11" t="str">
        <f t="shared" si="1"/>
        <v>764-2</v>
      </c>
      <c r="AJ31" s="39"/>
      <c r="AK31" s="39">
        <f t="shared" si="3"/>
        <v>0.28941686671376071</v>
      </c>
      <c r="AL31" s="39">
        <f t="shared" si="4"/>
        <v>1.6897114573979424</v>
      </c>
      <c r="AM31" s="39">
        <f t="shared" si="5"/>
        <v>3.4268526467453224</v>
      </c>
      <c r="AN31" s="39"/>
      <c r="AO31" s="39">
        <f t="shared" si="6"/>
        <v>9.5529662532007027</v>
      </c>
      <c r="AP31" s="39">
        <f t="shared" si="7"/>
        <v>12.885518491844159</v>
      </c>
      <c r="AQ31" s="39">
        <f t="shared" si="8"/>
        <v>15.157368770184256</v>
      </c>
      <c r="AR31" s="39">
        <f t="shared" si="15"/>
        <v>17.757567132192566</v>
      </c>
      <c r="AS31" s="39">
        <f t="shared" si="9"/>
        <v>20.758624527143109</v>
      </c>
      <c r="AT31" s="39">
        <f t="shared" si="16"/>
        <v>21.084796080546337</v>
      </c>
      <c r="AU31" s="39">
        <f t="shared" si="10"/>
        <v>21.078296085676669</v>
      </c>
      <c r="AV31" s="39">
        <f t="shared" si="11"/>
        <v>21.451573442332528</v>
      </c>
      <c r="AW31" s="39">
        <f t="shared" si="12"/>
        <v>28.462433648939541</v>
      </c>
      <c r="AX31" s="39">
        <f t="shared" si="13"/>
        <v>24.383174467460421</v>
      </c>
      <c r="AY31" s="42">
        <f t="shared" si="17"/>
        <v>1.5126564060641812</v>
      </c>
      <c r="AZ31" s="42">
        <v>0.72933413857660545</v>
      </c>
      <c r="BA31" s="30">
        <f t="shared" si="22"/>
        <v>1.0708308348268951</v>
      </c>
      <c r="BB31" s="39">
        <f>AJ31/AO31</f>
        <v>0</v>
      </c>
      <c r="BC31" s="42">
        <f t="shared" si="23"/>
        <v>5.6536080236513966</v>
      </c>
    </row>
    <row r="32" spans="1:55" x14ac:dyDescent="0.35">
      <c r="A32" s="11" t="s">
        <v>74</v>
      </c>
      <c r="B32" s="43" t="s">
        <v>1</v>
      </c>
      <c r="C32" s="11" t="s">
        <v>135</v>
      </c>
      <c r="D32" s="44">
        <v>1467.5702908031865</v>
      </c>
      <c r="E32" s="44">
        <v>325.77355257906703</v>
      </c>
      <c r="F32" s="44">
        <v>490.19483351268144</v>
      </c>
      <c r="G32" s="44">
        <v>52.39550589708707</v>
      </c>
      <c r="H32" s="44">
        <v>19.995851211088052</v>
      </c>
      <c r="I32" s="44">
        <v>24.635115906521872</v>
      </c>
      <c r="J32" s="45">
        <v>0.32163703854174719</v>
      </c>
      <c r="K32" s="44">
        <v>46.626597921718812</v>
      </c>
      <c r="L32" s="44">
        <v>92.337619648886147</v>
      </c>
      <c r="M32" s="45">
        <v>0.13345041985983211</v>
      </c>
      <c r="N32" s="44" t="s">
        <v>72</v>
      </c>
      <c r="O32" s="45">
        <v>1.6303492853730058E-2</v>
      </c>
      <c r="P32" s="45">
        <v>0.24630986672958272</v>
      </c>
      <c r="Q32" s="45">
        <v>0.12404450025424146</v>
      </c>
      <c r="R32" s="44">
        <v>1.5392796055137297</v>
      </c>
      <c r="S32" s="44">
        <v>1.9314207181105154</v>
      </c>
      <c r="T32" s="44">
        <v>0.92430002346237661</v>
      </c>
      <c r="U32" s="44">
        <v>4.049837071783787</v>
      </c>
      <c r="V32" s="44">
        <v>1.0176166149219448</v>
      </c>
      <c r="W32" s="44">
        <v>7.0979013158417654</v>
      </c>
      <c r="X32" s="44">
        <v>2.1362614204407384</v>
      </c>
      <c r="Y32" s="44">
        <v>7.1557102763747258</v>
      </c>
      <c r="Z32" s="44">
        <v>1.1021857666417585</v>
      </c>
      <c r="AA32" s="44">
        <v>8.2500236403948897</v>
      </c>
      <c r="AB32" s="44">
        <v>1.1249693312510081</v>
      </c>
      <c r="AC32" s="44">
        <v>1.1782714902216855</v>
      </c>
      <c r="AD32" s="44" t="s">
        <v>72</v>
      </c>
      <c r="AE32" s="45">
        <v>1.5085338115169921E-2</v>
      </c>
      <c r="AF32" s="45">
        <v>1.0669208508416022E-2</v>
      </c>
      <c r="AG32" s="38">
        <f t="shared" si="0"/>
        <v>78.367015085388616</v>
      </c>
      <c r="AH32" s="38" t="str">
        <f t="shared" si="20"/>
        <v>эклогиты B</v>
      </c>
      <c r="AI32" s="11" t="str">
        <f t="shared" si="1"/>
        <v>764-2</v>
      </c>
      <c r="AJ32" s="39">
        <f t="shared" si="2"/>
        <v>6.8791109087468605E-2</v>
      </c>
      <c r="AK32" s="39">
        <f t="shared" si="3"/>
        <v>0.40246710249931816</v>
      </c>
      <c r="AL32" s="39">
        <f t="shared" si="4"/>
        <v>1.3057315816235944</v>
      </c>
      <c r="AM32" s="39">
        <f t="shared" si="5"/>
        <v>3.2961019390015625</v>
      </c>
      <c r="AN32" s="39"/>
      <c r="AO32" s="39">
        <f t="shared" si="6"/>
        <v>12.623664824251735</v>
      </c>
      <c r="AP32" s="39">
        <f t="shared" si="7"/>
        <v>15.936207301075457</v>
      </c>
      <c r="AQ32" s="39">
        <f t="shared" si="8"/>
        <v>19.707236359045194</v>
      </c>
      <c r="AR32" s="39">
        <f t="shared" si="15"/>
        <v>27.209000398982479</v>
      </c>
      <c r="AS32" s="39">
        <f t="shared" si="9"/>
        <v>27.94449336945577</v>
      </c>
      <c r="AT32" s="39">
        <f t="shared" si="16"/>
        <v>37.743134636762164</v>
      </c>
      <c r="AU32" s="39">
        <f t="shared" si="10"/>
        <v>43.236920098940942</v>
      </c>
      <c r="AV32" s="39">
        <f t="shared" si="11"/>
        <v>43.222971240853276</v>
      </c>
      <c r="AW32" s="39">
        <f t="shared" si="12"/>
        <v>48.52955082585229</v>
      </c>
      <c r="AX32" s="39">
        <f t="shared" si="13"/>
        <v>44.290131151614496</v>
      </c>
      <c r="AY32" s="42">
        <f t="shared" si="17"/>
        <v>1.9803636500332142</v>
      </c>
      <c r="AZ32" s="42">
        <v>0.57582427395081914</v>
      </c>
      <c r="BA32" s="30">
        <f t="shared" si="22"/>
        <v>1.010367528725306</v>
      </c>
      <c r="BB32" s="39">
        <f t="shared" si="18"/>
        <v>5.4493770268133034E-3</v>
      </c>
      <c r="BC32" s="42">
        <f t="shared" si="23"/>
        <v>9.6678865717217377</v>
      </c>
    </row>
    <row r="33" spans="1:55" x14ac:dyDescent="0.35">
      <c r="A33" s="11" t="s">
        <v>74</v>
      </c>
      <c r="B33" s="43" t="s">
        <v>1</v>
      </c>
      <c r="C33" s="11" t="s">
        <v>135</v>
      </c>
      <c r="D33" s="44">
        <v>1252.576489408556</v>
      </c>
      <c r="E33" s="44">
        <v>299.39361713113135</v>
      </c>
      <c r="F33" s="44">
        <v>207.28864529994368</v>
      </c>
      <c r="G33" s="44">
        <v>70.038847458526661</v>
      </c>
      <c r="H33" s="44">
        <v>24.194885569020659</v>
      </c>
      <c r="I33" s="44">
        <v>75.867533189341486</v>
      </c>
      <c r="J33" s="44">
        <v>1.8749924322589615</v>
      </c>
      <c r="K33" s="44">
        <v>31.239227061330631</v>
      </c>
      <c r="L33" s="44">
        <v>23.954181172398943</v>
      </c>
      <c r="M33" s="44">
        <v>0.92050243632765971</v>
      </c>
      <c r="N33" s="44">
        <v>1.4997744921425507</v>
      </c>
      <c r="O33" s="45">
        <v>0.36071160274077413</v>
      </c>
      <c r="P33" s="45">
        <v>1.8993641465739992</v>
      </c>
      <c r="Q33" s="44">
        <v>0.56453227342869372</v>
      </c>
      <c r="R33" s="44">
        <v>4.8463603050337607</v>
      </c>
      <c r="S33" s="44">
        <v>2.4387095562289351</v>
      </c>
      <c r="T33" s="44">
        <v>1.0768918485073924</v>
      </c>
      <c r="U33" s="44">
        <v>4.3149811603233843</v>
      </c>
      <c r="V33" s="44">
        <v>0.77611951134805535</v>
      </c>
      <c r="W33" s="44">
        <v>5.3318686142657583</v>
      </c>
      <c r="X33" s="44">
        <v>1.3850952048554164</v>
      </c>
      <c r="Y33" s="44">
        <v>4.4607148149576723</v>
      </c>
      <c r="Z33" s="44">
        <v>0.63760937346026381</v>
      </c>
      <c r="AA33" s="44">
        <v>4.6218664061656138</v>
      </c>
      <c r="AB33" s="44">
        <v>0.78223895151015033</v>
      </c>
      <c r="AC33" s="45">
        <v>0.48737807688851992</v>
      </c>
      <c r="AD33" s="45">
        <v>7.3107832783942964E-2</v>
      </c>
      <c r="AE33" s="45">
        <v>0.10707385398995715</v>
      </c>
      <c r="AF33" s="45">
        <v>7.9855965286629665E-2</v>
      </c>
      <c r="AG33" s="38">
        <f t="shared" si="0"/>
        <v>49.149074011135887</v>
      </c>
      <c r="AH33" s="38" t="str">
        <f t="shared" si="20"/>
        <v>эклогиты B</v>
      </c>
      <c r="AI33" s="11" t="str">
        <f t="shared" si="1"/>
        <v>764-2</v>
      </c>
      <c r="AJ33" s="39">
        <f t="shared" si="2"/>
        <v>1.5219898849821694</v>
      </c>
      <c r="AK33" s="39">
        <f t="shared" si="3"/>
        <v>3.1035361872124172</v>
      </c>
      <c r="AL33" s="39">
        <f t="shared" si="4"/>
        <v>5.942444983459934</v>
      </c>
      <c r="AM33" s="39">
        <f t="shared" si="5"/>
        <v>10.377645192791778</v>
      </c>
      <c r="AN33" s="39"/>
      <c r="AO33" s="39">
        <f t="shared" si="6"/>
        <v>15.939278145287158</v>
      </c>
      <c r="AP33" s="39">
        <f t="shared" si="7"/>
        <v>18.567100836334351</v>
      </c>
      <c r="AQ33" s="39">
        <f t="shared" si="8"/>
        <v>20.9974752327172</v>
      </c>
      <c r="AR33" s="39">
        <f t="shared" si="15"/>
        <v>20.75185859219399</v>
      </c>
      <c r="AS33" s="39">
        <f t="shared" si="9"/>
        <v>20.991608717581727</v>
      </c>
      <c r="AT33" s="39">
        <f t="shared" si="16"/>
        <v>24.471646728894282</v>
      </c>
      <c r="AU33" s="39">
        <f t="shared" si="10"/>
        <v>26.952959606994998</v>
      </c>
      <c r="AV33" s="39">
        <f t="shared" si="11"/>
        <v>25.004289155304466</v>
      </c>
      <c r="AW33" s="39">
        <f t="shared" si="12"/>
        <v>27.187449448033021</v>
      </c>
      <c r="AX33" s="39">
        <f t="shared" si="13"/>
        <v>30.796809114572849</v>
      </c>
      <c r="AY33" s="42">
        <f t="shared" si="17"/>
        <v>0.7667981389350873</v>
      </c>
      <c r="AZ33" s="42">
        <v>0.7721065838745107</v>
      </c>
      <c r="BA33" s="30">
        <f t="shared" si="22"/>
        <v>1.014906964108315</v>
      </c>
      <c r="BB33" s="39">
        <f t="shared" si="18"/>
        <v>9.5486751100593806E-2</v>
      </c>
      <c r="BC33" s="42">
        <f t="shared" si="23"/>
        <v>2.6822760984160867</v>
      </c>
    </row>
    <row r="34" spans="1:55" x14ac:dyDescent="0.35">
      <c r="A34" s="11" t="s">
        <v>74</v>
      </c>
      <c r="B34" s="43" t="s">
        <v>1</v>
      </c>
      <c r="C34" s="11" t="s">
        <v>135</v>
      </c>
      <c r="D34" s="44">
        <v>1337.8293482158083</v>
      </c>
      <c r="E34" s="44">
        <v>351.8537975554346</v>
      </c>
      <c r="F34" s="44">
        <v>223.4905986640608</v>
      </c>
      <c r="G34" s="44">
        <v>47.444310052473455</v>
      </c>
      <c r="H34" s="44">
        <v>16.242527034798091</v>
      </c>
      <c r="I34" s="44">
        <v>24.513925712818335</v>
      </c>
      <c r="J34" s="44">
        <v>1.3807288281469954</v>
      </c>
      <c r="K34" s="44">
        <v>39.450570398093994</v>
      </c>
      <c r="L34" s="44">
        <v>59.154919853401893</v>
      </c>
      <c r="M34" s="45">
        <v>0.3127772540540793</v>
      </c>
      <c r="N34" s="44" t="s">
        <v>72</v>
      </c>
      <c r="O34" s="44" t="s">
        <v>72</v>
      </c>
      <c r="P34" s="45">
        <v>0.2731233977867491</v>
      </c>
      <c r="Q34" s="45">
        <v>0</v>
      </c>
      <c r="R34" s="44">
        <v>1.0523499535980754</v>
      </c>
      <c r="S34" s="44">
        <v>0.77907444491568112</v>
      </c>
      <c r="T34" s="45">
        <v>0.49459486948460762</v>
      </c>
      <c r="U34" s="44">
        <v>2.8085586097767852</v>
      </c>
      <c r="V34" s="44">
        <v>0.70582112758828364</v>
      </c>
      <c r="W34" s="44">
        <v>5.9447473335731749</v>
      </c>
      <c r="X34" s="44">
        <v>1.523073664140193</v>
      </c>
      <c r="Y34" s="44">
        <v>4.4781591029044687</v>
      </c>
      <c r="Z34" s="44">
        <v>0.71032835919880466</v>
      </c>
      <c r="AA34" s="44">
        <v>5.1677287451160048</v>
      </c>
      <c r="AB34" s="44">
        <v>0.73723822989471877</v>
      </c>
      <c r="AC34" s="44">
        <v>0.68396658931122234</v>
      </c>
      <c r="AD34" s="44" t="s">
        <v>72</v>
      </c>
      <c r="AE34" s="44" t="s">
        <v>72</v>
      </c>
      <c r="AF34" s="44" t="s">
        <v>72</v>
      </c>
      <c r="AG34" s="38">
        <f t="shared" si="0"/>
        <v>86.48802555249506</v>
      </c>
      <c r="AH34" s="38" t="str">
        <f t="shared" si="20"/>
        <v>эклогиты B</v>
      </c>
      <c r="AI34" s="11" t="str">
        <f t="shared" si="1"/>
        <v>764-2</v>
      </c>
      <c r="AJ34" s="39"/>
      <c r="AK34" s="39">
        <f t="shared" si="3"/>
        <v>0.44628006174305407</v>
      </c>
      <c r="AL34" s="39">
        <f t="shared" si="4"/>
        <v>0</v>
      </c>
      <c r="AM34" s="39">
        <f t="shared" si="5"/>
        <v>2.2534260248352789</v>
      </c>
      <c r="AN34" s="39"/>
      <c r="AO34" s="39">
        <f t="shared" si="6"/>
        <v>5.0919898360502032</v>
      </c>
      <c r="AP34" s="39">
        <f t="shared" si="7"/>
        <v>8.5274977497346143</v>
      </c>
      <c r="AQ34" s="39">
        <f t="shared" si="8"/>
        <v>13.666951872393115</v>
      </c>
      <c r="AR34" s="39">
        <f t="shared" si="15"/>
        <v>18.872222662788332</v>
      </c>
      <c r="AS34" s="39">
        <f t="shared" si="9"/>
        <v>23.404517061311712</v>
      </c>
      <c r="AT34" s="39">
        <f t="shared" si="16"/>
        <v>26.909428695056413</v>
      </c>
      <c r="AU34" s="39">
        <f t="shared" si="10"/>
        <v>27.058363159543617</v>
      </c>
      <c r="AV34" s="39">
        <f t="shared" si="11"/>
        <v>27.856014086227635</v>
      </c>
      <c r="AW34" s="39">
        <f t="shared" si="12"/>
        <v>30.39840438303532</v>
      </c>
      <c r="AX34" s="39">
        <f t="shared" si="13"/>
        <v>29.025127161209401</v>
      </c>
      <c r="AY34" s="42">
        <f t="shared" si="17"/>
        <v>1.4994693170839397</v>
      </c>
      <c r="AZ34" s="42">
        <v>0.76992584105411987</v>
      </c>
      <c r="BA34" s="30">
        <f t="shared" si="22"/>
        <v>1.0222144524715258</v>
      </c>
      <c r="BB34" s="39">
        <f>AJ34/AO34</f>
        <v>0</v>
      </c>
      <c r="BC34" s="42"/>
    </row>
    <row r="35" spans="1:55" x14ac:dyDescent="0.35">
      <c r="A35" s="11" t="s">
        <v>74</v>
      </c>
      <c r="B35" s="43" t="s">
        <v>1</v>
      </c>
      <c r="C35" s="11" t="s">
        <v>135</v>
      </c>
      <c r="D35" s="44">
        <v>1344.1037379921752</v>
      </c>
      <c r="E35" s="44">
        <v>305.30583737452207</v>
      </c>
      <c r="F35" s="44">
        <v>253.01933281592403</v>
      </c>
      <c r="G35" s="44">
        <v>49.979902498053804</v>
      </c>
      <c r="H35" s="44">
        <v>13.598660801690661</v>
      </c>
      <c r="I35" s="44">
        <v>29.241919116488834</v>
      </c>
      <c r="J35" s="44">
        <v>1.8867073866168784</v>
      </c>
      <c r="K35" s="44">
        <v>44.948398154951754</v>
      </c>
      <c r="L35" s="44">
        <v>74.322826556528739</v>
      </c>
      <c r="M35" s="45">
        <v>0.26292469256872475</v>
      </c>
      <c r="N35" s="44">
        <v>3.5949165473654032</v>
      </c>
      <c r="O35" s="45">
        <v>0.31242314006532118</v>
      </c>
      <c r="P35" s="45">
        <v>0.6566926882015407</v>
      </c>
      <c r="Q35" s="45">
        <v>0.20941759698558207</v>
      </c>
      <c r="R35" s="44">
        <v>1.5987518839770742</v>
      </c>
      <c r="S35" s="44">
        <v>1.7921206111062185</v>
      </c>
      <c r="T35" s="44">
        <v>0.98328241070963307</v>
      </c>
      <c r="U35" s="44">
        <v>4.6743607093670807</v>
      </c>
      <c r="V35" s="44">
        <v>1.0319590973841817</v>
      </c>
      <c r="W35" s="44">
        <v>6.4496595449691059</v>
      </c>
      <c r="X35" s="44">
        <v>1.6403915250754457</v>
      </c>
      <c r="Y35" s="44">
        <v>5.4287845404084374</v>
      </c>
      <c r="Z35" s="44">
        <v>0.81248338592891522</v>
      </c>
      <c r="AA35" s="44">
        <v>5.7957387125480375</v>
      </c>
      <c r="AB35" s="44">
        <v>0.7784124623473333</v>
      </c>
      <c r="AC35" s="44">
        <v>1.1967251488736761</v>
      </c>
      <c r="AD35" s="45">
        <v>2.0370494454228762E-2</v>
      </c>
      <c r="AE35" s="45">
        <v>5.7173976298173966E-2</v>
      </c>
      <c r="AF35" s="45">
        <v>5.0347478694998234E-2</v>
      </c>
      <c r="AG35" s="38">
        <f t="shared" si="0"/>
        <v>62.105176469700901</v>
      </c>
      <c r="AH35" s="38" t="str">
        <f t="shared" si="20"/>
        <v>эклогиты B</v>
      </c>
      <c r="AI35" s="11" t="str">
        <f t="shared" si="1"/>
        <v>764-2</v>
      </c>
      <c r="AJ35" s="39">
        <f t="shared" si="2"/>
        <v>1.3182410973220304</v>
      </c>
      <c r="AK35" s="39">
        <f t="shared" si="3"/>
        <v>1.0730272683031712</v>
      </c>
      <c r="AL35" s="39">
        <f t="shared" si="4"/>
        <v>2.2043957577429691</v>
      </c>
      <c r="AM35" s="39">
        <f t="shared" si="5"/>
        <v>3.4234515716853835</v>
      </c>
      <c r="AN35" s="39"/>
      <c r="AO35" s="39">
        <f t="shared" si="6"/>
        <v>11.713206608537376</v>
      </c>
      <c r="AP35" s="39">
        <f t="shared" si="7"/>
        <v>16.953145012235051</v>
      </c>
      <c r="AQ35" s="39">
        <f t="shared" si="8"/>
        <v>22.746280824170711</v>
      </c>
      <c r="AR35" s="39">
        <f t="shared" si="15"/>
        <v>27.592489234871167</v>
      </c>
      <c r="AS35" s="39">
        <f t="shared" si="9"/>
        <v>25.392360413264196</v>
      </c>
      <c r="AT35" s="39">
        <f t="shared" si="16"/>
        <v>28.982182421827662</v>
      </c>
      <c r="AU35" s="39">
        <f t="shared" si="10"/>
        <v>32.80232350699962</v>
      </c>
      <c r="AV35" s="39">
        <f t="shared" si="11"/>
        <v>31.862093565839814</v>
      </c>
      <c r="AW35" s="39">
        <f t="shared" si="12"/>
        <v>34.092580662047276</v>
      </c>
      <c r="AX35" s="39">
        <f t="shared" si="13"/>
        <v>30.646159934934381</v>
      </c>
      <c r="AY35" s="42">
        <f t="shared" si="17"/>
        <v>1.6535144656393266</v>
      </c>
      <c r="AZ35" s="42">
        <v>0.74480605223093643</v>
      </c>
      <c r="BA35" s="30">
        <f t="shared" si="22"/>
        <v>1.038621184698068</v>
      </c>
      <c r="BB35" s="39">
        <f t="shared" si="18"/>
        <v>0.11254314393816013</v>
      </c>
      <c r="BC35" s="42">
        <f t="shared" si="23"/>
        <v>5.3135679323436289</v>
      </c>
    </row>
    <row r="36" spans="1:55" x14ac:dyDescent="0.35">
      <c r="A36" s="11" t="s">
        <v>71</v>
      </c>
      <c r="B36" s="11" t="s">
        <v>67</v>
      </c>
      <c r="C36" s="11" t="s">
        <v>135</v>
      </c>
      <c r="D36" s="38">
        <v>2931.8339419540225</v>
      </c>
      <c r="E36" s="44" t="s">
        <v>90</v>
      </c>
      <c r="F36" s="44" t="s">
        <v>90</v>
      </c>
      <c r="G36" s="44" t="s">
        <v>90</v>
      </c>
      <c r="H36" s="44" t="s">
        <v>90</v>
      </c>
      <c r="I36" s="44" t="s">
        <v>90</v>
      </c>
      <c r="J36" s="38">
        <v>1.3232777962865157</v>
      </c>
      <c r="K36" s="38">
        <v>36.879615354239682</v>
      </c>
      <c r="L36" s="38">
        <v>26.972768713971014</v>
      </c>
      <c r="M36" s="38">
        <v>0.25495764800225529</v>
      </c>
      <c r="N36" s="38">
        <v>0.27935755129940198</v>
      </c>
      <c r="O36" s="38">
        <v>6.85081321371762E-2</v>
      </c>
      <c r="P36" s="38">
        <v>0.17667691204621988</v>
      </c>
      <c r="Q36" s="38">
        <v>5.052100995275384E-2</v>
      </c>
      <c r="R36" s="38">
        <v>0.65993001790339234</v>
      </c>
      <c r="S36" s="38">
        <v>0.79262014913969026</v>
      </c>
      <c r="T36" s="38">
        <v>0.47072254519116946</v>
      </c>
      <c r="U36" s="38">
        <v>2.2929176622541383</v>
      </c>
      <c r="V36" s="38"/>
      <c r="W36" s="38">
        <v>5.0874683035928765</v>
      </c>
      <c r="X36" s="38"/>
      <c r="Y36" s="38">
        <v>4.3757446788766741</v>
      </c>
      <c r="Z36" s="38"/>
      <c r="AA36" s="38">
        <v>4.1207829921255792</v>
      </c>
      <c r="AB36" s="38">
        <v>0.55249929791507479</v>
      </c>
      <c r="AC36" s="38">
        <v>1.6370086165093882</v>
      </c>
      <c r="AD36" s="38">
        <v>0.63766428087312166</v>
      </c>
      <c r="AE36" s="11"/>
      <c r="AF36" s="11"/>
      <c r="AG36" s="38">
        <f t="shared" si="0"/>
        <v>16.476864227804342</v>
      </c>
      <c r="AH36" s="38" t="str">
        <f t="shared" si="20"/>
        <v>эклогиты B</v>
      </c>
      <c r="AI36" s="11" t="str">
        <f t="shared" si="1"/>
        <v>759-4а</v>
      </c>
      <c r="AJ36" s="39">
        <f t="shared" si="2"/>
        <v>0.28906384868006835</v>
      </c>
      <c r="AK36" s="39">
        <f t="shared" si="3"/>
        <v>0.28868776478140507</v>
      </c>
      <c r="AL36" s="39">
        <f t="shared" si="4"/>
        <v>0.53180010476582984</v>
      </c>
      <c r="AM36" s="39">
        <f t="shared" si="5"/>
        <v>1.413126376666793</v>
      </c>
      <c r="AN36" s="39"/>
      <c r="AO36" s="39">
        <f t="shared" si="6"/>
        <v>5.1805238505862112</v>
      </c>
      <c r="AP36" s="39">
        <f t="shared" si="7"/>
        <v>8.1159059515718877</v>
      </c>
      <c r="AQ36" s="39">
        <f t="shared" si="8"/>
        <v>11.157750181285346</v>
      </c>
      <c r="AR36" s="39">
        <f t="shared" si="15"/>
        <v>0</v>
      </c>
      <c r="AS36" s="39">
        <f t="shared" si="9"/>
        <v>20.029402770050694</v>
      </c>
      <c r="AT36" s="39"/>
      <c r="AU36" s="39">
        <f t="shared" si="10"/>
        <v>26.439544887472348</v>
      </c>
      <c r="AV36" s="39"/>
      <c r="AW36" s="39">
        <f t="shared" si="12"/>
        <v>24.239899953679878</v>
      </c>
      <c r="AX36" s="39">
        <f t="shared" si="13"/>
        <v>21.751940862798222</v>
      </c>
      <c r="AY36" s="42">
        <f t="shared" si="17"/>
        <v>0.73137337401406011</v>
      </c>
      <c r="AZ36" s="42">
        <v>0.82629890421680618</v>
      </c>
      <c r="BA36" s="30">
        <f t="shared" si="22"/>
        <v>1.0674851698120642</v>
      </c>
      <c r="BB36" s="39"/>
      <c r="BC36" s="11"/>
    </row>
    <row r="37" spans="1:55" x14ac:dyDescent="0.35">
      <c r="A37" s="11" t="s">
        <v>71</v>
      </c>
      <c r="B37" s="11" t="s">
        <v>67</v>
      </c>
      <c r="C37" s="11" t="s">
        <v>135</v>
      </c>
      <c r="D37" s="38">
        <v>2358.3332009780652</v>
      </c>
      <c r="E37" s="44" t="s">
        <v>90</v>
      </c>
      <c r="F37" s="44" t="s">
        <v>90</v>
      </c>
      <c r="G37" s="44" t="s">
        <v>90</v>
      </c>
      <c r="H37" s="44" t="s">
        <v>90</v>
      </c>
      <c r="I37" s="44" t="s">
        <v>90</v>
      </c>
      <c r="J37" s="38">
        <v>1.1829071427992539</v>
      </c>
      <c r="K37" s="38">
        <v>33.578152058328733</v>
      </c>
      <c r="L37" s="38">
        <v>20.858247017848949</v>
      </c>
      <c r="M37" s="38">
        <v>5.340387277128613E-2</v>
      </c>
      <c r="N37" s="38">
        <v>0.41156582803478237</v>
      </c>
      <c r="O37" s="38">
        <v>1.4811696647821703E-2</v>
      </c>
      <c r="P37" s="38">
        <v>0.19923401085790313</v>
      </c>
      <c r="Q37" s="38">
        <v>0.1025948013040595</v>
      </c>
      <c r="R37" s="38">
        <v>1.0900419743844159</v>
      </c>
      <c r="S37" s="38">
        <v>1.5206188934012894</v>
      </c>
      <c r="T37" s="38">
        <v>0.75334415491486784</v>
      </c>
      <c r="U37" s="38">
        <v>3.2844417438966165</v>
      </c>
      <c r="V37" s="38"/>
      <c r="W37" s="38">
        <v>5.6100865722796085</v>
      </c>
      <c r="X37" s="38"/>
      <c r="Y37" s="38">
        <v>4.0790414545119882</v>
      </c>
      <c r="Z37" s="38"/>
      <c r="AA37" s="38">
        <v>3.528341910359599</v>
      </c>
      <c r="AB37" s="38">
        <v>0.50985187425708234</v>
      </c>
      <c r="AC37" s="38">
        <v>1.4180046813192295</v>
      </c>
      <c r="AD37" s="38">
        <v>0.5649502681942411</v>
      </c>
      <c r="AE37" s="11"/>
      <c r="AF37" s="11"/>
      <c r="AG37" s="38">
        <f t="shared" si="0"/>
        <v>14.709575569555696</v>
      </c>
      <c r="AH37" s="38" t="str">
        <f t="shared" si="20"/>
        <v>эклогиты B</v>
      </c>
      <c r="AI37" s="11" t="str">
        <f t="shared" si="1"/>
        <v>759-4а</v>
      </c>
      <c r="AJ37" s="39">
        <f t="shared" si="2"/>
        <v>6.2496610328361624E-2</v>
      </c>
      <c r="AK37" s="39">
        <f t="shared" si="3"/>
        <v>0.32554576937565871</v>
      </c>
      <c r="AL37" s="39">
        <f t="shared" si="4"/>
        <v>1.0799452768848368</v>
      </c>
      <c r="AM37" s="39">
        <f t="shared" si="5"/>
        <v>2.3341369901165221</v>
      </c>
      <c r="AN37" s="39"/>
      <c r="AO37" s="39">
        <f t="shared" si="6"/>
        <v>9.938685577786206</v>
      </c>
      <c r="AP37" s="39">
        <f t="shared" si="7"/>
        <v>12.988692326118411</v>
      </c>
      <c r="AQ37" s="39">
        <f t="shared" si="8"/>
        <v>15.982684885141687</v>
      </c>
      <c r="AR37" s="39">
        <f t="shared" si="15"/>
        <v>0</v>
      </c>
      <c r="AS37" s="39">
        <f t="shared" si="9"/>
        <v>22.086955008974837</v>
      </c>
      <c r="AT37" s="39"/>
      <c r="AU37" s="39">
        <f t="shared" si="10"/>
        <v>24.64677616019328</v>
      </c>
      <c r="AV37" s="39"/>
      <c r="AW37" s="39">
        <f t="shared" si="12"/>
        <v>20.754952413879991</v>
      </c>
      <c r="AX37" s="39">
        <f t="shared" si="13"/>
        <v>20.072908435318205</v>
      </c>
      <c r="AY37" s="42">
        <f t="shared" si="17"/>
        <v>0.62118507836929238</v>
      </c>
      <c r="AZ37" s="42">
        <v>1.0641775788512076</v>
      </c>
      <c r="BA37" s="30">
        <f t="shared" si="22"/>
        <v>1.0305666524263226</v>
      </c>
      <c r="BB37" s="39"/>
      <c r="BC37" s="11"/>
    </row>
    <row r="38" spans="1:55" x14ac:dyDescent="0.35">
      <c r="A38" s="11" t="s">
        <v>71</v>
      </c>
      <c r="B38" s="11" t="s">
        <v>67</v>
      </c>
      <c r="C38" s="11" t="s">
        <v>135</v>
      </c>
      <c r="D38" s="38">
        <v>2322.5901533307228</v>
      </c>
      <c r="E38" s="44" t="s">
        <v>90</v>
      </c>
      <c r="F38" s="44" t="s">
        <v>90</v>
      </c>
      <c r="G38" s="44" t="s">
        <v>90</v>
      </c>
      <c r="H38" s="44" t="s">
        <v>90</v>
      </c>
      <c r="I38" s="44" t="s">
        <v>90</v>
      </c>
      <c r="J38" s="38">
        <v>1.0071151321804166</v>
      </c>
      <c r="K38" s="38">
        <v>28.44886919803211</v>
      </c>
      <c r="L38" s="38">
        <v>20.163723807887607</v>
      </c>
      <c r="M38" s="38">
        <v>5.4277268010583357E-2</v>
      </c>
      <c r="N38" s="38">
        <v>0.12026541043242633</v>
      </c>
      <c r="O38" s="38">
        <v>1.5710443324249052E-2</v>
      </c>
      <c r="P38" s="38">
        <v>0.21990713256572897</v>
      </c>
      <c r="Q38" s="38">
        <v>9.4060308358456468E-2</v>
      </c>
      <c r="R38" s="38">
        <v>1.1990825194734278</v>
      </c>
      <c r="S38" s="38">
        <v>1.2545036604683957</v>
      </c>
      <c r="T38" s="38">
        <v>0.69579119855292293</v>
      </c>
      <c r="U38" s="38">
        <v>2.9755318512493636</v>
      </c>
      <c r="V38" s="38"/>
      <c r="W38" s="38">
        <v>4.5510591978124451</v>
      </c>
      <c r="X38" s="38"/>
      <c r="Y38" s="38">
        <v>2.9945260307187875</v>
      </c>
      <c r="Z38" s="38"/>
      <c r="AA38" s="38">
        <v>2.9829343495464244</v>
      </c>
      <c r="AB38" s="38">
        <v>0.42354823981234518</v>
      </c>
      <c r="AC38" s="38">
        <v>1.3440945425298421</v>
      </c>
      <c r="AD38" s="38">
        <v>0.48105562466168267</v>
      </c>
      <c r="AE38" s="11"/>
      <c r="AF38" s="11"/>
      <c r="AG38" s="38">
        <f t="shared" si="0"/>
        <v>15.001715407560273</v>
      </c>
      <c r="AH38" s="38" t="str">
        <f t="shared" si="20"/>
        <v>эклогиты B</v>
      </c>
      <c r="AI38" s="11" t="str">
        <f t="shared" si="1"/>
        <v>759-4а</v>
      </c>
      <c r="AJ38" s="39">
        <f t="shared" si="2"/>
        <v>6.6288790397675323E-2</v>
      </c>
      <c r="AK38" s="39">
        <f t="shared" si="3"/>
        <v>0.35932538000936104</v>
      </c>
      <c r="AL38" s="39">
        <f t="shared" si="4"/>
        <v>0.99010850903638381</v>
      </c>
      <c r="AM38" s="39">
        <f t="shared" si="5"/>
        <v>2.5676285213563763</v>
      </c>
      <c r="AN38" s="39"/>
      <c r="AO38" s="39">
        <f t="shared" si="6"/>
        <v>8.1993703298587945</v>
      </c>
      <c r="AP38" s="39">
        <f t="shared" si="7"/>
        <v>11.996399975050394</v>
      </c>
      <c r="AQ38" s="39">
        <f t="shared" si="8"/>
        <v>14.479473728707367</v>
      </c>
      <c r="AR38" s="39">
        <f t="shared" si="15"/>
        <v>0</v>
      </c>
      <c r="AS38" s="39">
        <f t="shared" si="9"/>
        <v>17.91755589689939</v>
      </c>
      <c r="AT38" s="39"/>
      <c r="AU38" s="39">
        <f t="shared" si="10"/>
        <v>18.093812874433759</v>
      </c>
      <c r="AV38" s="39"/>
      <c r="AW38" s="39">
        <f t="shared" si="12"/>
        <v>17.546672644390732</v>
      </c>
      <c r="AX38" s="39">
        <f t="shared" si="13"/>
        <v>16.675127551667135</v>
      </c>
      <c r="AY38" s="42">
        <f t="shared" si="17"/>
        <v>0.70877066035659475</v>
      </c>
      <c r="AZ38" s="42">
        <v>1.0211369562779882</v>
      </c>
      <c r="BA38" s="30">
        <f t="shared" si="22"/>
        <v>1.100992340393135</v>
      </c>
      <c r="BB38" s="39"/>
      <c r="BC38" s="11"/>
    </row>
    <row r="39" spans="1:55" x14ac:dyDescent="0.35">
      <c r="A39" s="11" t="s">
        <v>70</v>
      </c>
      <c r="B39" s="11" t="s">
        <v>136</v>
      </c>
      <c r="C39" s="11" t="s">
        <v>135</v>
      </c>
      <c r="D39" s="44">
        <v>1742.4006969602788</v>
      </c>
      <c r="E39" s="44">
        <v>272</v>
      </c>
      <c r="F39" s="44">
        <v>1024</v>
      </c>
      <c r="G39" s="44" t="s">
        <v>90</v>
      </c>
      <c r="H39" s="44">
        <v>48.8</v>
      </c>
      <c r="I39" s="44">
        <v>36.800000000000004</v>
      </c>
      <c r="J39" s="44">
        <v>36.800000000000004</v>
      </c>
      <c r="K39" s="44">
        <v>30.36</v>
      </c>
      <c r="L39" s="44">
        <v>61.2</v>
      </c>
      <c r="M39" s="44">
        <v>1.484</v>
      </c>
      <c r="N39" s="44">
        <v>35.200000000000003</v>
      </c>
      <c r="O39" s="44">
        <v>3.76</v>
      </c>
      <c r="P39" s="44">
        <v>6.48</v>
      </c>
      <c r="Q39" s="44">
        <v>0.94</v>
      </c>
      <c r="R39" s="44">
        <v>3.3600000000000003</v>
      </c>
      <c r="S39" s="44">
        <v>0.96</v>
      </c>
      <c r="T39" s="44">
        <v>0.496</v>
      </c>
      <c r="U39" s="44">
        <v>2.2800000000000002</v>
      </c>
      <c r="V39" s="44">
        <v>0.44400000000000001</v>
      </c>
      <c r="W39" s="44">
        <v>5.24</v>
      </c>
      <c r="X39" s="44">
        <v>1.1559999999999999</v>
      </c>
      <c r="Y39" s="44">
        <v>4.08</v>
      </c>
      <c r="Z39" s="44">
        <v>0.52800000000000002</v>
      </c>
      <c r="AA39" s="44">
        <v>3.4799999999999995</v>
      </c>
      <c r="AB39" s="44">
        <v>0.56800000000000006</v>
      </c>
      <c r="AC39" s="44">
        <v>1.2</v>
      </c>
      <c r="AD39" s="44">
        <v>4.4400000000000002E-2</v>
      </c>
      <c r="AE39" s="44">
        <v>0.68799999999999994</v>
      </c>
      <c r="AF39" s="44">
        <v>0.51200000000000001</v>
      </c>
      <c r="AG39" s="38">
        <f t="shared" ref="AG39:AG48" si="24">L39/AC39</f>
        <v>51.000000000000007</v>
      </c>
      <c r="AH39" s="38" t="str">
        <f t="shared" si="20"/>
        <v>эклогиты B</v>
      </c>
      <c r="AJ39" s="47">
        <v>1.1599999999999999E-2</v>
      </c>
      <c r="AP39" s="39"/>
      <c r="AQ39" s="39"/>
      <c r="AR39" s="39"/>
      <c r="AS39" s="39"/>
      <c r="AT39" s="39"/>
      <c r="AU39" s="39"/>
      <c r="AV39" s="39"/>
      <c r="AW39" s="39"/>
      <c r="AX39" s="39"/>
      <c r="AY39" s="42"/>
      <c r="AZ39" s="42"/>
      <c r="BA39" s="30"/>
      <c r="BB39" s="39"/>
      <c r="BC39" s="11"/>
    </row>
    <row r="40" spans="1:55" x14ac:dyDescent="0.35">
      <c r="A40" s="11" t="s">
        <v>70</v>
      </c>
      <c r="B40" s="11" t="s">
        <v>136</v>
      </c>
      <c r="C40" s="11" t="s">
        <v>135</v>
      </c>
      <c r="D40" s="44">
        <v>2304.0009216003687</v>
      </c>
      <c r="E40" s="44">
        <v>357.59999999999997</v>
      </c>
      <c r="F40" s="44">
        <v>1100</v>
      </c>
      <c r="G40" s="44" t="s">
        <v>90</v>
      </c>
      <c r="H40" s="44">
        <v>77.2</v>
      </c>
      <c r="I40" s="44">
        <v>53.2</v>
      </c>
      <c r="J40" s="44">
        <v>15.2</v>
      </c>
      <c r="K40" s="44">
        <v>44.400000000000006</v>
      </c>
      <c r="L40" s="44">
        <v>61.6</v>
      </c>
      <c r="M40" s="44">
        <v>2.04</v>
      </c>
      <c r="N40" s="44">
        <v>9.9600000000000009</v>
      </c>
      <c r="O40" s="44">
        <v>3.24</v>
      </c>
      <c r="P40" s="44">
        <v>5.4</v>
      </c>
      <c r="Q40" s="44">
        <v>0.44800000000000001</v>
      </c>
      <c r="R40" s="44">
        <v>2.12</v>
      </c>
      <c r="S40" s="44">
        <v>0.68</v>
      </c>
      <c r="T40" s="44">
        <v>0.58000000000000007</v>
      </c>
      <c r="U40" s="44">
        <v>3.24</v>
      </c>
      <c r="V40" s="44">
        <v>0.60399999999999998</v>
      </c>
      <c r="W40" s="44">
        <v>6</v>
      </c>
      <c r="X40" s="44">
        <v>1.46</v>
      </c>
      <c r="Y40" s="44">
        <v>5.24</v>
      </c>
      <c r="Z40" s="44">
        <v>0.68</v>
      </c>
      <c r="AA40" s="44">
        <v>4.6000000000000005</v>
      </c>
      <c r="AB40" s="44">
        <v>0.88800000000000001</v>
      </c>
      <c r="AC40" s="44">
        <v>1</v>
      </c>
      <c r="AD40" s="44">
        <v>8.8000000000000009E-2</v>
      </c>
      <c r="AE40" s="44">
        <v>0.36799999999999999</v>
      </c>
      <c r="AF40" s="44">
        <v>0.21999999999999997</v>
      </c>
      <c r="AG40" s="38">
        <f t="shared" si="24"/>
        <v>61.6</v>
      </c>
      <c r="AH40" s="38" t="str">
        <f t="shared" si="20"/>
        <v>эклогиты B</v>
      </c>
      <c r="AJ40" s="47">
        <v>0</v>
      </c>
      <c r="AP40" s="39"/>
      <c r="AQ40" s="39"/>
      <c r="AR40" s="39"/>
      <c r="AS40" s="39"/>
      <c r="AT40" s="39"/>
      <c r="AU40" s="39"/>
      <c r="AV40" s="39"/>
      <c r="AW40" s="39"/>
      <c r="AX40" s="39"/>
      <c r="AY40" s="42"/>
      <c r="AZ40" s="42"/>
      <c r="BA40" s="30"/>
      <c r="BB40" s="39"/>
      <c r="BC40" s="11"/>
    </row>
    <row r="41" spans="1:55" x14ac:dyDescent="0.35">
      <c r="A41" s="11" t="s">
        <v>70</v>
      </c>
      <c r="B41" s="11" t="s">
        <v>136</v>
      </c>
      <c r="C41" s="11" t="s">
        <v>135</v>
      </c>
      <c r="D41" s="44">
        <v>3542.4014169605666</v>
      </c>
      <c r="E41" s="44">
        <v>533.6</v>
      </c>
      <c r="F41" s="44">
        <v>1648</v>
      </c>
      <c r="G41" s="44" t="s">
        <v>90</v>
      </c>
      <c r="H41" s="44">
        <v>109.2</v>
      </c>
      <c r="I41" s="44">
        <v>45.199999999999996</v>
      </c>
      <c r="J41" s="44">
        <v>1.96</v>
      </c>
      <c r="K41" s="44">
        <v>40.36</v>
      </c>
      <c r="L41" s="44">
        <v>70</v>
      </c>
      <c r="M41" s="44">
        <v>0.124</v>
      </c>
      <c r="N41" s="44">
        <v>2.64</v>
      </c>
      <c r="O41" s="44">
        <v>0.17600000000000002</v>
      </c>
      <c r="P41" s="44">
        <v>0.59200000000000008</v>
      </c>
      <c r="Q41" s="44">
        <v>8.8000000000000009E-2</v>
      </c>
      <c r="R41" s="44">
        <v>0.8</v>
      </c>
      <c r="S41" s="44">
        <v>0.48</v>
      </c>
      <c r="T41" s="44">
        <v>0.79200000000000004</v>
      </c>
      <c r="U41" s="44">
        <v>1.6</v>
      </c>
      <c r="V41" s="44">
        <v>0.65600000000000003</v>
      </c>
      <c r="W41" s="44">
        <v>5.96</v>
      </c>
      <c r="X41" s="44">
        <v>1.496</v>
      </c>
      <c r="Y41" s="44">
        <v>3.96</v>
      </c>
      <c r="Z41" s="44">
        <v>0.58799999999999997</v>
      </c>
      <c r="AA41" s="44">
        <v>4.32</v>
      </c>
      <c r="AB41" s="44">
        <v>0.69599999999999995</v>
      </c>
      <c r="AC41" s="44">
        <v>2.04</v>
      </c>
      <c r="AD41" s="44">
        <v>0.128</v>
      </c>
      <c r="AE41" s="44">
        <v>4.4000000000000004E-2</v>
      </c>
      <c r="AF41" s="44">
        <v>2.6800000000000001E-2</v>
      </c>
      <c r="AG41" s="38">
        <f t="shared" si="24"/>
        <v>34.313725490196077</v>
      </c>
      <c r="AH41" s="38" t="str">
        <f t="shared" si="20"/>
        <v>эклогиты B</v>
      </c>
      <c r="AJ41" s="47">
        <v>0</v>
      </c>
      <c r="AP41" s="39"/>
      <c r="AQ41" s="39"/>
      <c r="AR41" s="39"/>
      <c r="AS41" s="39"/>
      <c r="AT41" s="39"/>
      <c r="AU41" s="39"/>
      <c r="AV41" s="39"/>
      <c r="AW41" s="39"/>
      <c r="AX41" s="39"/>
      <c r="AY41" s="42"/>
      <c r="AZ41" s="42"/>
      <c r="BA41" s="30"/>
      <c r="BB41" s="39"/>
      <c r="BC41" s="11"/>
    </row>
    <row r="42" spans="1:55" x14ac:dyDescent="0.35">
      <c r="A42" s="11" t="s">
        <v>70</v>
      </c>
      <c r="B42" s="11" t="s">
        <v>136</v>
      </c>
      <c r="C42" s="11" t="s">
        <v>135</v>
      </c>
      <c r="D42" s="44">
        <v>2793.6011174404471</v>
      </c>
      <c r="E42" s="44">
        <v>428.8</v>
      </c>
      <c r="F42" s="44">
        <v>1052</v>
      </c>
      <c r="G42" s="44" t="s">
        <v>90</v>
      </c>
      <c r="H42" s="44">
        <v>94.399999999999991</v>
      </c>
      <c r="I42" s="44">
        <v>60.8</v>
      </c>
      <c r="J42" s="44">
        <v>17.2</v>
      </c>
      <c r="K42" s="44">
        <v>46.92</v>
      </c>
      <c r="L42" s="44">
        <v>77.599999999999994</v>
      </c>
      <c r="M42" s="44">
        <v>2.12</v>
      </c>
      <c r="N42" s="44">
        <v>19.2</v>
      </c>
      <c r="O42" s="44">
        <v>2.3200000000000003</v>
      </c>
      <c r="P42" s="44">
        <v>3.8</v>
      </c>
      <c r="Q42" s="44">
        <v>0.45999999999999996</v>
      </c>
      <c r="R42" s="44">
        <v>2.72</v>
      </c>
      <c r="S42" s="44">
        <v>1.88</v>
      </c>
      <c r="T42" s="44">
        <v>0.88800000000000001</v>
      </c>
      <c r="U42" s="44">
        <v>3.88</v>
      </c>
      <c r="V42" s="44">
        <v>0.92799999999999994</v>
      </c>
      <c r="W42" s="44">
        <v>7.6400000000000006</v>
      </c>
      <c r="X42" s="44">
        <v>1.964</v>
      </c>
      <c r="Y42" s="44">
        <v>5.64</v>
      </c>
      <c r="Z42" s="44">
        <v>0.66799999999999993</v>
      </c>
      <c r="AA42" s="44">
        <v>6.2</v>
      </c>
      <c r="AB42" s="44">
        <v>0.504</v>
      </c>
      <c r="AC42" s="44">
        <v>1.6</v>
      </c>
      <c r="AD42" s="44">
        <v>0.112</v>
      </c>
      <c r="AE42" s="44">
        <v>0.42000000000000004</v>
      </c>
      <c r="AF42" s="44">
        <v>0.12</v>
      </c>
      <c r="AG42" s="38">
        <f t="shared" si="24"/>
        <v>48.499999999999993</v>
      </c>
      <c r="AH42" s="38" t="str">
        <f t="shared" si="20"/>
        <v>эклогиты B</v>
      </c>
      <c r="AJ42" s="47">
        <v>0.19600000000000001</v>
      </c>
      <c r="AP42" s="39"/>
      <c r="AQ42" s="39"/>
      <c r="AR42" s="39"/>
      <c r="AS42" s="39"/>
      <c r="AT42" s="39"/>
      <c r="AU42" s="39"/>
      <c r="AV42" s="39"/>
      <c r="AW42" s="39"/>
      <c r="AX42" s="39"/>
      <c r="AY42" s="42"/>
      <c r="AZ42" s="42"/>
      <c r="BA42" s="30"/>
      <c r="BB42" s="39"/>
      <c r="BC42" s="11"/>
    </row>
    <row r="43" spans="1:55" x14ac:dyDescent="0.35">
      <c r="A43" s="11" t="s">
        <v>70</v>
      </c>
      <c r="B43" s="11" t="s">
        <v>136</v>
      </c>
      <c r="C43" s="11" t="s">
        <v>135</v>
      </c>
      <c r="D43" s="44">
        <v>2851.2011404804562</v>
      </c>
      <c r="E43" s="44">
        <v>420</v>
      </c>
      <c r="F43" s="44">
        <v>952</v>
      </c>
      <c r="G43" s="44" t="s">
        <v>90</v>
      </c>
      <c r="H43" s="44">
        <v>101.6</v>
      </c>
      <c r="I43" s="44">
        <v>61.6</v>
      </c>
      <c r="J43" s="44">
        <v>4.8</v>
      </c>
      <c r="K43" s="44">
        <v>45.599999999999994</v>
      </c>
      <c r="L43" s="44">
        <v>56.4</v>
      </c>
      <c r="M43" s="44">
        <v>0.1</v>
      </c>
      <c r="N43" s="44">
        <v>2.4</v>
      </c>
      <c r="O43" s="44">
        <v>0.48399999999999999</v>
      </c>
      <c r="P43" s="44">
        <v>0.72</v>
      </c>
      <c r="Q43" s="44">
        <v>0.17600000000000002</v>
      </c>
      <c r="R43" s="44">
        <v>0.96</v>
      </c>
      <c r="S43" s="44">
        <v>1.7199999999999998</v>
      </c>
      <c r="T43" s="44">
        <v>0.45199999999999996</v>
      </c>
      <c r="U43" s="44">
        <v>3.3200000000000003</v>
      </c>
      <c r="V43" s="44">
        <v>0.52400000000000002</v>
      </c>
      <c r="W43" s="44">
        <v>9.08</v>
      </c>
      <c r="X43" s="44">
        <v>1.6680000000000001</v>
      </c>
      <c r="Y43" s="44">
        <v>5.76</v>
      </c>
      <c r="Z43" s="44">
        <v>0.87999999999999989</v>
      </c>
      <c r="AA43" s="44">
        <v>5.92</v>
      </c>
      <c r="AB43" s="44">
        <v>0.72799999999999998</v>
      </c>
      <c r="AC43" s="44">
        <v>1.44</v>
      </c>
      <c r="AD43" s="44">
        <v>6.7999999999999991E-2</v>
      </c>
      <c r="AE43" s="44">
        <v>6.4000000000000001E-2</v>
      </c>
      <c r="AF43" s="44">
        <v>0.156</v>
      </c>
      <c r="AG43" s="38">
        <f t="shared" si="24"/>
        <v>39.166666666666664</v>
      </c>
      <c r="AH43" s="38" t="str">
        <f t="shared" si="20"/>
        <v>эклогиты B</v>
      </c>
      <c r="AJ43" s="47">
        <v>0</v>
      </c>
      <c r="AP43" s="39"/>
      <c r="AQ43" s="39"/>
      <c r="AR43" s="39"/>
      <c r="AS43" s="39"/>
      <c r="AT43" s="39"/>
      <c r="AU43" s="39"/>
      <c r="AV43" s="39"/>
      <c r="AW43" s="39"/>
      <c r="AX43" s="39"/>
      <c r="AY43" s="42"/>
      <c r="AZ43" s="42"/>
      <c r="BA43" s="30"/>
      <c r="BB43" s="39"/>
      <c r="BC43" s="11"/>
    </row>
    <row r="44" spans="1:55" x14ac:dyDescent="0.35">
      <c r="A44" s="11" t="s">
        <v>70</v>
      </c>
      <c r="B44" s="11" t="s">
        <v>136</v>
      </c>
      <c r="C44" s="11" t="s">
        <v>135</v>
      </c>
      <c r="D44" s="44">
        <v>2232.0008928003572</v>
      </c>
      <c r="E44" s="44">
        <v>363.6</v>
      </c>
      <c r="F44" s="44">
        <v>1000</v>
      </c>
      <c r="G44" s="44" t="s">
        <v>90</v>
      </c>
      <c r="H44" s="44">
        <v>94.399999999999991</v>
      </c>
      <c r="I44" s="44">
        <v>64</v>
      </c>
      <c r="J44" s="44">
        <v>4.12</v>
      </c>
      <c r="K44" s="44">
        <v>49.6</v>
      </c>
      <c r="L44" s="44">
        <v>54.400000000000006</v>
      </c>
      <c r="M44" s="44">
        <v>0.30399999999999999</v>
      </c>
      <c r="N44" s="44">
        <v>2.2800000000000002</v>
      </c>
      <c r="O44" s="44">
        <v>0.21600000000000003</v>
      </c>
      <c r="P44" s="44">
        <v>0.72</v>
      </c>
      <c r="Q44" s="44">
        <v>5.1999999999999998E-2</v>
      </c>
      <c r="R44" s="44">
        <v>1.28</v>
      </c>
      <c r="S44" s="44">
        <v>1.24</v>
      </c>
      <c r="T44" s="44">
        <v>0.59200000000000008</v>
      </c>
      <c r="U44" s="44">
        <v>3.5599999999999996</v>
      </c>
      <c r="V44" s="44">
        <v>1.012</v>
      </c>
      <c r="W44" s="44">
        <v>8.44</v>
      </c>
      <c r="X44" s="44">
        <v>1.8279999999999998</v>
      </c>
      <c r="Y44" s="44">
        <v>4.4400000000000004</v>
      </c>
      <c r="Z44" s="44">
        <v>0.82799999999999996</v>
      </c>
      <c r="AA44" s="44">
        <v>4.92</v>
      </c>
      <c r="AB44" s="44">
        <v>0.81199999999999994</v>
      </c>
      <c r="AC44" s="44">
        <v>0.76</v>
      </c>
      <c r="AD44" s="44">
        <v>0</v>
      </c>
      <c r="AE44" s="44">
        <v>0.04</v>
      </c>
      <c r="AF44" s="44">
        <v>0.08</v>
      </c>
      <c r="AG44" s="38">
        <f t="shared" si="24"/>
        <v>71.578947368421055</v>
      </c>
      <c r="AH44" s="38" t="str">
        <f t="shared" si="20"/>
        <v>эклогиты B</v>
      </c>
      <c r="AJ44" s="47">
        <v>0</v>
      </c>
      <c r="AP44" s="39"/>
      <c r="AQ44" s="39"/>
      <c r="AR44" s="39"/>
      <c r="AS44" s="39"/>
      <c r="AT44" s="39"/>
      <c r="AU44" s="39"/>
      <c r="AV44" s="39"/>
      <c r="AW44" s="39"/>
      <c r="AX44" s="39"/>
      <c r="AY44" s="42"/>
      <c r="AZ44" s="42"/>
      <c r="BA44" s="30"/>
      <c r="BB44" s="39"/>
      <c r="BC44" s="11"/>
    </row>
    <row r="45" spans="1:55" x14ac:dyDescent="0.35">
      <c r="A45" s="11" t="s">
        <v>134</v>
      </c>
      <c r="B45" s="11" t="s">
        <v>136</v>
      </c>
      <c r="C45" s="11" t="s">
        <v>135</v>
      </c>
      <c r="D45" s="44">
        <v>1915.2007660803065</v>
      </c>
      <c r="E45" s="44">
        <v>348</v>
      </c>
      <c r="F45" s="44">
        <v>2240</v>
      </c>
      <c r="G45" s="44" t="s">
        <v>90</v>
      </c>
      <c r="H45" s="44">
        <v>60</v>
      </c>
      <c r="I45" s="44">
        <v>42.400000000000006</v>
      </c>
      <c r="J45" s="44">
        <v>42</v>
      </c>
      <c r="K45" s="44">
        <v>28.52</v>
      </c>
      <c r="L45" s="44">
        <v>68</v>
      </c>
      <c r="M45" s="44">
        <v>1.6800000000000002</v>
      </c>
      <c r="N45" s="44">
        <v>46.4</v>
      </c>
      <c r="O45" s="44">
        <v>3.92</v>
      </c>
      <c r="P45" s="44">
        <v>7.1999999999999993</v>
      </c>
      <c r="Q45" s="44">
        <v>0.64799999999999991</v>
      </c>
      <c r="R45" s="44">
        <v>2.6</v>
      </c>
      <c r="S45" s="44">
        <v>1.52</v>
      </c>
      <c r="T45" s="44">
        <v>0.45199999999999996</v>
      </c>
      <c r="U45" s="44">
        <v>0.96</v>
      </c>
      <c r="V45" s="44">
        <v>0.39600000000000002</v>
      </c>
      <c r="W45" s="44">
        <v>4.28</v>
      </c>
      <c r="X45" s="44">
        <v>1.1160000000000001</v>
      </c>
      <c r="Y45" s="44">
        <v>3.96</v>
      </c>
      <c r="Z45" s="44">
        <v>0.48</v>
      </c>
      <c r="AA45" s="44">
        <v>3.4799999999999995</v>
      </c>
      <c r="AB45" s="44">
        <v>0.51200000000000001</v>
      </c>
      <c r="AC45" s="44">
        <v>2.2800000000000002</v>
      </c>
      <c r="AD45" s="44">
        <v>9.5999999999999988E-2</v>
      </c>
      <c r="AE45" s="44">
        <v>0.66799999999999993</v>
      </c>
      <c r="AF45" s="44">
        <v>0.40399999999999997</v>
      </c>
      <c r="AG45" s="38">
        <f t="shared" si="24"/>
        <v>29.824561403508767</v>
      </c>
      <c r="AH45" s="38" t="str">
        <f t="shared" si="20"/>
        <v>эклогиты B</v>
      </c>
      <c r="AJ45" s="47">
        <v>9.1999999999999998E-2</v>
      </c>
      <c r="AP45" s="39"/>
      <c r="AQ45" s="39"/>
      <c r="AR45" s="39"/>
      <c r="AS45" s="39"/>
      <c r="AT45" s="39"/>
      <c r="AU45" s="39"/>
      <c r="AV45" s="39"/>
      <c r="AW45" s="39"/>
      <c r="AX45" s="39"/>
      <c r="AY45" s="42"/>
      <c r="AZ45" s="42"/>
      <c r="BA45" s="30"/>
      <c r="BB45" s="39"/>
      <c r="BC45" s="11"/>
    </row>
    <row r="46" spans="1:55" x14ac:dyDescent="0.35">
      <c r="A46" s="11" t="s">
        <v>134</v>
      </c>
      <c r="B46" s="11" t="s">
        <v>136</v>
      </c>
      <c r="C46" s="11" t="s">
        <v>135</v>
      </c>
      <c r="D46" s="44">
        <v>1728.0006912002766</v>
      </c>
      <c r="E46" s="44">
        <v>280</v>
      </c>
      <c r="F46" s="44">
        <v>3040</v>
      </c>
      <c r="G46" s="44" t="s">
        <v>90</v>
      </c>
      <c r="H46" s="44">
        <v>55.199999999999996</v>
      </c>
      <c r="I46" s="44">
        <v>36</v>
      </c>
      <c r="J46" s="44">
        <v>71.599999999999994</v>
      </c>
      <c r="K46" s="44">
        <v>19.68</v>
      </c>
      <c r="L46" s="44">
        <v>66.8</v>
      </c>
      <c r="M46" s="44">
        <v>4.4400000000000004</v>
      </c>
      <c r="N46" s="44">
        <v>77.2</v>
      </c>
      <c r="O46" s="44">
        <v>4.84</v>
      </c>
      <c r="P46" s="44">
        <v>8.9600000000000009</v>
      </c>
      <c r="Q46" s="44">
        <v>1.06</v>
      </c>
      <c r="R46" s="44">
        <v>4.88</v>
      </c>
      <c r="S46" s="44">
        <v>1.0920000000000001</v>
      </c>
      <c r="T46" s="44">
        <v>0.22800000000000001</v>
      </c>
      <c r="U46" s="44">
        <v>2.2000000000000002</v>
      </c>
      <c r="V46" s="44">
        <v>0.35200000000000004</v>
      </c>
      <c r="W46" s="44">
        <v>3.2</v>
      </c>
      <c r="X46" s="44">
        <v>0.70000000000000007</v>
      </c>
      <c r="Y46" s="44">
        <v>2.56</v>
      </c>
      <c r="Z46" s="44">
        <v>0.32399999999999995</v>
      </c>
      <c r="AA46" s="44">
        <v>2.7600000000000002</v>
      </c>
      <c r="AB46" s="44">
        <v>0.372</v>
      </c>
      <c r="AC46" s="44">
        <v>1.5680000000000001</v>
      </c>
      <c r="AD46" s="44">
        <v>9.3200000000000005E-2</v>
      </c>
      <c r="AE46" s="44">
        <v>0.94</v>
      </c>
      <c r="AF46" s="44">
        <v>0.5</v>
      </c>
      <c r="AG46" s="38">
        <f t="shared" si="24"/>
        <v>42.602040816326529</v>
      </c>
      <c r="AH46" s="38" t="str">
        <f t="shared" si="20"/>
        <v>эклогиты B</v>
      </c>
      <c r="AJ46" s="47">
        <v>9.1999999999999998E-2</v>
      </c>
      <c r="AP46" s="39"/>
      <c r="AQ46" s="39"/>
      <c r="AR46" s="39"/>
      <c r="AS46" s="39"/>
      <c r="AT46" s="39"/>
      <c r="AU46" s="39"/>
      <c r="AV46" s="39"/>
      <c r="AW46" s="39"/>
      <c r="AX46" s="39"/>
      <c r="AY46" s="42"/>
      <c r="AZ46" s="42"/>
      <c r="BA46" s="30"/>
      <c r="BB46" s="39"/>
      <c r="BC46" s="11"/>
    </row>
    <row r="47" spans="1:55" x14ac:dyDescent="0.35">
      <c r="A47" s="11" t="s">
        <v>134</v>
      </c>
      <c r="B47" s="11" t="s">
        <v>136</v>
      </c>
      <c r="C47" s="11" t="s">
        <v>135</v>
      </c>
      <c r="D47" s="44">
        <v>2088.0008352003342</v>
      </c>
      <c r="E47" s="44">
        <v>428</v>
      </c>
      <c r="F47" s="44">
        <v>6280</v>
      </c>
      <c r="G47" s="44" t="s">
        <v>90</v>
      </c>
      <c r="H47" s="44">
        <v>80.8</v>
      </c>
      <c r="I47" s="44">
        <v>58.4</v>
      </c>
      <c r="J47" s="44">
        <v>89.600000000000009</v>
      </c>
      <c r="K47" s="44">
        <v>24.16</v>
      </c>
      <c r="L47" s="44">
        <v>60.8</v>
      </c>
      <c r="M47" s="44">
        <v>7.16</v>
      </c>
      <c r="N47" s="44">
        <v>70.8</v>
      </c>
      <c r="O47" s="44">
        <v>5.88</v>
      </c>
      <c r="P47" s="44">
        <v>13.48</v>
      </c>
      <c r="Q47" s="44">
        <v>1.3800000000000001</v>
      </c>
      <c r="R47" s="44">
        <v>4.6000000000000005</v>
      </c>
      <c r="S47" s="44">
        <v>0.72</v>
      </c>
      <c r="T47" s="44">
        <v>0.44800000000000001</v>
      </c>
      <c r="U47" s="44">
        <v>2.4</v>
      </c>
      <c r="V47" s="44">
        <v>0.49199999999999999</v>
      </c>
      <c r="W47" s="44">
        <v>4.4800000000000004</v>
      </c>
      <c r="X47" s="44">
        <v>0.96</v>
      </c>
      <c r="Y47" s="44">
        <v>2.64</v>
      </c>
      <c r="Z47" s="44">
        <v>0.45999999999999996</v>
      </c>
      <c r="AA47" s="44">
        <v>4.5200000000000005</v>
      </c>
      <c r="AB47" s="44">
        <v>0.56399999999999995</v>
      </c>
      <c r="AC47" s="44">
        <v>1.36</v>
      </c>
      <c r="AD47" s="44">
        <v>0.16799999999999998</v>
      </c>
      <c r="AE47" s="44">
        <v>0.70400000000000007</v>
      </c>
      <c r="AF47" s="44">
        <v>0.3</v>
      </c>
      <c r="AG47" s="38">
        <f t="shared" si="24"/>
        <v>44.705882352941174</v>
      </c>
      <c r="AH47" s="38" t="str">
        <f t="shared" si="20"/>
        <v>эклогиты B</v>
      </c>
      <c r="AJ47" s="47">
        <v>9.5999999999999988E-2</v>
      </c>
      <c r="AP47" s="39"/>
      <c r="AQ47" s="39"/>
      <c r="AR47" s="39"/>
      <c r="AS47" s="39"/>
      <c r="AT47" s="39"/>
      <c r="AU47" s="39"/>
      <c r="AV47" s="39"/>
      <c r="AW47" s="39"/>
      <c r="AX47" s="39"/>
      <c r="AY47" s="42"/>
      <c r="AZ47" s="42"/>
      <c r="BA47" s="30"/>
      <c r="BB47" s="39"/>
      <c r="BC47" s="11"/>
    </row>
    <row r="48" spans="1:55" x14ac:dyDescent="0.35">
      <c r="A48" s="11" t="s">
        <v>134</v>
      </c>
      <c r="B48" s="11" t="s">
        <v>136</v>
      </c>
      <c r="C48" s="11" t="s">
        <v>135</v>
      </c>
      <c r="D48" s="44">
        <v>2664.001065600426</v>
      </c>
      <c r="E48" s="44">
        <v>520</v>
      </c>
      <c r="F48" s="44">
        <v>1088</v>
      </c>
      <c r="G48" s="44" t="s">
        <v>90</v>
      </c>
      <c r="H48" s="44">
        <v>108.4</v>
      </c>
      <c r="I48" s="44">
        <v>51.6</v>
      </c>
      <c r="J48" s="44">
        <v>6.7200000000000006</v>
      </c>
      <c r="K48" s="44">
        <v>37.519999999999996</v>
      </c>
      <c r="L48" s="44">
        <v>69.2</v>
      </c>
      <c r="M48" s="44">
        <v>0.1</v>
      </c>
      <c r="N48" s="44">
        <v>4.5200000000000005</v>
      </c>
      <c r="O48" s="44">
        <v>0.40399999999999997</v>
      </c>
      <c r="P48" s="44">
        <v>1.32</v>
      </c>
      <c r="Q48" s="44">
        <v>0.124</v>
      </c>
      <c r="R48" s="44">
        <v>0.72</v>
      </c>
      <c r="S48" s="44">
        <v>1.08</v>
      </c>
      <c r="T48" s="44">
        <v>0.34799999999999998</v>
      </c>
      <c r="U48" s="44">
        <v>1.88</v>
      </c>
      <c r="V48" s="44">
        <v>0.64799999999999991</v>
      </c>
      <c r="W48" s="44">
        <v>4.96</v>
      </c>
      <c r="X48" s="44">
        <v>1.7480000000000002</v>
      </c>
      <c r="Y48" s="44">
        <v>4.4800000000000004</v>
      </c>
      <c r="Z48" s="44">
        <v>0.88800000000000001</v>
      </c>
      <c r="AA48" s="44">
        <v>6.08</v>
      </c>
      <c r="AB48" s="44">
        <v>0.93600000000000005</v>
      </c>
      <c r="AC48" s="44">
        <v>1.52</v>
      </c>
      <c r="AD48" s="44">
        <v>7.1999999999999995E-2</v>
      </c>
      <c r="AE48" s="44">
        <v>0.21999999999999997</v>
      </c>
      <c r="AF48" s="44">
        <v>0.10800000000000001</v>
      </c>
      <c r="AG48" s="38">
        <f t="shared" si="24"/>
        <v>45.526315789473685</v>
      </c>
      <c r="AH48" s="38" t="str">
        <f t="shared" si="20"/>
        <v>эклогиты B</v>
      </c>
      <c r="AJ48" s="47">
        <v>0</v>
      </c>
      <c r="AP48" s="39"/>
      <c r="AQ48" s="39"/>
      <c r="AR48" s="39"/>
      <c r="AS48" s="39"/>
      <c r="AT48" s="39"/>
      <c r="AU48" s="39"/>
      <c r="AV48" s="39"/>
      <c r="AW48" s="39"/>
      <c r="AX48" s="39"/>
      <c r="AY48" s="42"/>
      <c r="AZ48" s="42"/>
      <c r="BA48" s="30"/>
      <c r="BB48" s="39"/>
      <c r="BC48" s="11"/>
    </row>
    <row r="49" spans="1:55" x14ac:dyDescent="0.35">
      <c r="A49" s="11" t="s">
        <v>71</v>
      </c>
      <c r="B49" s="11" t="s">
        <v>0</v>
      </c>
      <c r="C49" s="11" t="s">
        <v>135</v>
      </c>
      <c r="D49" s="38">
        <v>2366.3975553605692</v>
      </c>
      <c r="E49" s="38">
        <v>266.25560700282438</v>
      </c>
      <c r="F49" s="38">
        <v>612.59026599685433</v>
      </c>
      <c r="G49" s="38">
        <v>47.186548816792452</v>
      </c>
      <c r="H49" s="38">
        <v>11.857866844454689</v>
      </c>
      <c r="I49" s="38">
        <v>15.610862179433342</v>
      </c>
      <c r="J49" s="38">
        <v>0.40588787172070617</v>
      </c>
      <c r="K49" s="38">
        <v>36.927805479650935</v>
      </c>
      <c r="L49" s="38">
        <v>51.704203264866543</v>
      </c>
      <c r="M49" s="39">
        <v>0.16917574885086215</v>
      </c>
      <c r="N49" s="39">
        <v>0.29748199149034427</v>
      </c>
      <c r="O49" s="39">
        <v>0</v>
      </c>
      <c r="P49" s="39">
        <v>0.10482443593449459</v>
      </c>
      <c r="Q49" s="39">
        <v>0</v>
      </c>
      <c r="R49" s="39">
        <v>0.53862999753486629</v>
      </c>
      <c r="S49" s="39">
        <v>0.66017651493235241</v>
      </c>
      <c r="T49" s="39">
        <v>0.3499953973643653</v>
      </c>
      <c r="U49" s="39">
        <v>1.7858167053471636</v>
      </c>
      <c r="V49" s="39">
        <v>0.49507247676763655</v>
      </c>
      <c r="W49" s="39">
        <v>5.1232984789330258</v>
      </c>
      <c r="X49" s="39">
        <v>1.3216319689860241</v>
      </c>
      <c r="Y49" s="39">
        <v>4.048823152920936</v>
      </c>
      <c r="Z49" s="39">
        <v>0.6878396801933695</v>
      </c>
      <c r="AA49" s="39">
        <v>4.5336398551258492</v>
      </c>
      <c r="AB49" s="39">
        <v>0.66172970850472046</v>
      </c>
      <c r="AC49" s="39">
        <v>0.95147191835949652</v>
      </c>
      <c r="AD49" s="39">
        <v>6.244564881822923E-3</v>
      </c>
      <c r="AE49" s="39" t="s">
        <v>72</v>
      </c>
      <c r="AF49" s="39" t="s">
        <v>72</v>
      </c>
      <c r="AG49" s="38">
        <f t="shared" si="0"/>
        <v>54.34128140535519</v>
      </c>
      <c r="AH49" s="38" t="str">
        <f t="shared" si="20"/>
        <v>эклогиты B</v>
      </c>
      <c r="AI49" s="11" t="str">
        <f t="shared" si="1"/>
        <v>724-4</v>
      </c>
      <c r="AJ49" s="39">
        <f t="shared" si="2"/>
        <v>0</v>
      </c>
      <c r="AK49" s="39">
        <f t="shared" si="3"/>
        <v>0.17128175806289966</v>
      </c>
      <c r="AL49" s="39">
        <f t="shared" si="4"/>
        <v>0</v>
      </c>
      <c r="AM49" s="39">
        <f t="shared" si="5"/>
        <v>1.1533832923658807</v>
      </c>
      <c r="AN49" s="39"/>
      <c r="AO49" s="39">
        <f t="shared" si="6"/>
        <v>4.3148791825643951</v>
      </c>
      <c r="AP49" s="39">
        <f t="shared" si="7"/>
        <v>6.0344034028338838</v>
      </c>
      <c r="AQ49" s="39">
        <f t="shared" si="8"/>
        <v>8.6901056221273176</v>
      </c>
      <c r="AR49" s="39">
        <f t="shared" si="15"/>
        <v>13.237231999134666</v>
      </c>
      <c r="AS49" s="39">
        <f t="shared" si="9"/>
        <v>20.170466452492228</v>
      </c>
      <c r="AT49" s="39">
        <f t="shared" ref="AT49:AT75" si="25">X49/0.0566</f>
        <v>23.350388144629402</v>
      </c>
      <c r="AU49" s="39">
        <f t="shared" si="10"/>
        <v>24.464188235171818</v>
      </c>
      <c r="AV49" s="39">
        <f t="shared" ref="AV49:AV75" si="26">Z49/0.0255</f>
        <v>26.974105105622336</v>
      </c>
      <c r="AW49" s="39">
        <f t="shared" si="12"/>
        <v>26.668469736034407</v>
      </c>
      <c r="AX49" s="39">
        <f t="shared" si="13"/>
        <v>26.052350728532303</v>
      </c>
      <c r="AY49" s="42">
        <f t="shared" si="17"/>
        <v>1.4001428623576926</v>
      </c>
      <c r="AZ49" s="42">
        <v>0.75634135187134177</v>
      </c>
      <c r="BA49" s="30">
        <f t="shared" si="22"/>
        <v>0.98545657653446295</v>
      </c>
      <c r="BB49" s="39"/>
      <c r="BC49" s="11"/>
    </row>
    <row r="50" spans="1:55" x14ac:dyDescent="0.35">
      <c r="A50" s="11" t="s">
        <v>71</v>
      </c>
      <c r="B50" s="11" t="s">
        <v>0</v>
      </c>
      <c r="C50" s="11" t="s">
        <v>135</v>
      </c>
      <c r="D50" s="38">
        <v>3371.5370216030674</v>
      </c>
      <c r="E50" s="38">
        <v>327.57556188640422</v>
      </c>
      <c r="F50" s="38">
        <v>517.60194356554757</v>
      </c>
      <c r="G50" s="38">
        <v>49.300352924396577</v>
      </c>
      <c r="H50" s="38">
        <v>10.145342286183052</v>
      </c>
      <c r="I50" s="38">
        <v>17.635023958803302</v>
      </c>
      <c r="J50" s="38">
        <v>0.28402170828422446</v>
      </c>
      <c r="K50" s="38">
        <v>36.44849324214519</v>
      </c>
      <c r="L50" s="38">
        <v>72.239457869906175</v>
      </c>
      <c r="M50" s="39">
        <v>0.21890726407090497</v>
      </c>
      <c r="N50" s="39">
        <v>0.2293074998442097</v>
      </c>
      <c r="O50" s="39">
        <v>0</v>
      </c>
      <c r="P50" s="39">
        <v>0.14129631059427367</v>
      </c>
      <c r="Q50" s="39">
        <v>6.4134774761200664E-2</v>
      </c>
      <c r="R50" s="39">
        <v>0.62200931517330738</v>
      </c>
      <c r="S50" s="39">
        <v>0.85526432512322803</v>
      </c>
      <c r="T50" s="39">
        <v>0.40356604178947469</v>
      </c>
      <c r="U50" s="39">
        <v>2.1519076415327509</v>
      </c>
      <c r="V50" s="39">
        <v>0.54082499057444433</v>
      </c>
      <c r="W50" s="39">
        <v>4.5007488119905181</v>
      </c>
      <c r="X50" s="39">
        <v>1.3425124150729912</v>
      </c>
      <c r="Y50" s="39">
        <v>4.0032862823489479</v>
      </c>
      <c r="Z50" s="39">
        <v>0.58250793661920197</v>
      </c>
      <c r="AA50" s="39">
        <v>4.9606713531686548</v>
      </c>
      <c r="AB50" s="39">
        <v>0.70715277087779471</v>
      </c>
      <c r="AC50" s="39">
        <v>1.3188371213794012</v>
      </c>
      <c r="AD50" s="39">
        <v>1.8379718485799418E-2</v>
      </c>
      <c r="AE50" s="39">
        <v>9.329871710000574E-3</v>
      </c>
      <c r="AF50" s="39" t="s">
        <v>72</v>
      </c>
      <c r="AG50" s="38">
        <f t="shared" si="0"/>
        <v>54.77511718380304</v>
      </c>
      <c r="AH50" s="38" t="str">
        <f t="shared" si="20"/>
        <v>эклогиты B</v>
      </c>
      <c r="AI50" s="11" t="str">
        <f t="shared" si="1"/>
        <v>724-4</v>
      </c>
      <c r="AJ50" s="39">
        <f t="shared" si="2"/>
        <v>0</v>
      </c>
      <c r="AK50" s="39">
        <f t="shared" si="3"/>
        <v>0.23087632450044718</v>
      </c>
      <c r="AL50" s="39">
        <f t="shared" si="4"/>
        <v>0.67510289222316489</v>
      </c>
      <c r="AM50" s="39">
        <f t="shared" si="5"/>
        <v>1.3319257284224997</v>
      </c>
      <c r="AN50" s="39"/>
      <c r="AO50" s="39">
        <f t="shared" si="6"/>
        <v>5.5899629093021437</v>
      </c>
      <c r="AP50" s="39">
        <f t="shared" si="7"/>
        <v>6.9580352032668049</v>
      </c>
      <c r="AQ50" s="39">
        <f t="shared" si="8"/>
        <v>10.471570031789543</v>
      </c>
      <c r="AR50" s="39">
        <f t="shared" si="15"/>
        <v>14.460561245305998</v>
      </c>
      <c r="AS50" s="39">
        <f t="shared" si="9"/>
        <v>17.719483511773692</v>
      </c>
      <c r="AT50" s="39">
        <f t="shared" si="25"/>
        <v>23.719300619664157</v>
      </c>
      <c r="AU50" s="39">
        <f t="shared" si="10"/>
        <v>24.18904098096041</v>
      </c>
      <c r="AV50" s="39">
        <f t="shared" si="26"/>
        <v>22.843448494870668</v>
      </c>
      <c r="AW50" s="39">
        <f t="shared" si="12"/>
        <v>29.180419724521496</v>
      </c>
      <c r="AX50" s="39">
        <f t="shared" si="13"/>
        <v>27.84066027077932</v>
      </c>
      <c r="AY50" s="42">
        <f t="shared" si="17"/>
        <v>1.9819600604607734</v>
      </c>
      <c r="AZ50" s="42">
        <v>0.60723881558438608</v>
      </c>
      <c r="BA50" s="30">
        <f t="shared" si="22"/>
        <v>0.9094446192262835</v>
      </c>
      <c r="BB50" s="39"/>
      <c r="BC50" s="11"/>
    </row>
    <row r="51" spans="1:55" x14ac:dyDescent="0.35">
      <c r="A51" s="11" t="s">
        <v>71</v>
      </c>
      <c r="B51" s="11" t="s">
        <v>0</v>
      </c>
      <c r="C51" s="11" t="s">
        <v>135</v>
      </c>
      <c r="D51" s="38">
        <v>2269.8461656817926</v>
      </c>
      <c r="E51" s="38">
        <v>256.0973827230427</v>
      </c>
      <c r="F51" s="38">
        <v>555.83390692070168</v>
      </c>
      <c r="G51" s="38">
        <v>52.07295196771539</v>
      </c>
      <c r="H51" s="38">
        <v>12.211254779749202</v>
      </c>
      <c r="I51" s="38">
        <v>18.841482625353159</v>
      </c>
      <c r="J51" s="38">
        <v>0.77615123954119014</v>
      </c>
      <c r="K51" s="38">
        <v>35.408665577039677</v>
      </c>
      <c r="L51" s="38">
        <v>48.596877402747332</v>
      </c>
      <c r="M51" s="39">
        <v>0.23074623430040866</v>
      </c>
      <c r="N51" s="39">
        <v>0.76460426799362202</v>
      </c>
      <c r="O51" s="39">
        <v>0</v>
      </c>
      <c r="P51" s="39">
        <v>0.15497338458565815</v>
      </c>
      <c r="Q51" s="39">
        <v>0</v>
      </c>
      <c r="R51" s="39">
        <v>0.53353391538520478</v>
      </c>
      <c r="S51" s="39">
        <v>0.72175053166223646</v>
      </c>
      <c r="T51" s="39">
        <v>0.41183437968276715</v>
      </c>
      <c r="U51" s="39">
        <v>1.6956031862277052</v>
      </c>
      <c r="V51" s="39">
        <v>0.49056682173092159</v>
      </c>
      <c r="W51" s="39">
        <v>4.1790266625402754</v>
      </c>
      <c r="X51" s="39">
        <v>1.2197993623313554</v>
      </c>
      <c r="Y51" s="39">
        <v>3.872876721454952</v>
      </c>
      <c r="Z51" s="39">
        <v>0.60660447514236682</v>
      </c>
      <c r="AA51" s="39">
        <v>4.6026352025356321</v>
      </c>
      <c r="AB51" s="39">
        <v>0.68363251390639623</v>
      </c>
      <c r="AC51" s="39">
        <v>0.90974166566743031</v>
      </c>
      <c r="AD51" s="39">
        <v>-1.4278398258552182E-3</v>
      </c>
      <c r="AE51" s="39" t="s">
        <v>72</v>
      </c>
      <c r="AF51" s="39" t="s">
        <v>72</v>
      </c>
      <c r="AG51" s="38">
        <f t="shared" si="0"/>
        <v>53.418326582958386</v>
      </c>
      <c r="AH51" s="38" t="str">
        <f t="shared" si="20"/>
        <v>эклогиты B</v>
      </c>
      <c r="AI51" s="11" t="str">
        <f t="shared" si="1"/>
        <v>724-4</v>
      </c>
      <c r="AJ51" s="39">
        <f t="shared" si="2"/>
        <v>0</v>
      </c>
      <c r="AK51" s="39">
        <f t="shared" si="3"/>
        <v>0.25322448461708846</v>
      </c>
      <c r="AL51" s="39">
        <f t="shared" si="4"/>
        <v>0</v>
      </c>
      <c r="AM51" s="39">
        <f t="shared" si="5"/>
        <v>1.1424709108890894</v>
      </c>
      <c r="AN51" s="39"/>
      <c r="AO51" s="39">
        <f t="shared" si="6"/>
        <v>4.7173237363544871</v>
      </c>
      <c r="AP51" s="39">
        <f t="shared" si="7"/>
        <v>7.1005927531511572</v>
      </c>
      <c r="AQ51" s="39">
        <f t="shared" si="8"/>
        <v>8.2511103952686398</v>
      </c>
      <c r="AR51" s="39">
        <f t="shared" si="15"/>
        <v>13.116759939329453</v>
      </c>
      <c r="AS51" s="39">
        <f t="shared" si="9"/>
        <v>16.452860876142818</v>
      </c>
      <c r="AT51" s="39">
        <f t="shared" si="25"/>
        <v>21.551225482886139</v>
      </c>
      <c r="AU51" s="39">
        <f t="shared" si="10"/>
        <v>23.401067803353182</v>
      </c>
      <c r="AV51" s="39">
        <f t="shared" si="26"/>
        <v>23.788410789896741</v>
      </c>
      <c r="AW51" s="39">
        <f t="shared" si="12"/>
        <v>27.074324720797833</v>
      </c>
      <c r="AX51" s="39">
        <f t="shared" si="13"/>
        <v>26.914665901826623</v>
      </c>
      <c r="AY51" s="42">
        <f t="shared" si="17"/>
        <v>1.3724571827484906</v>
      </c>
      <c r="AZ51" s="42">
        <v>0.60769238183451846</v>
      </c>
      <c r="BA51" s="30">
        <f t="shared" si="22"/>
        <v>1.138126577674986</v>
      </c>
      <c r="BB51" s="39"/>
      <c r="BC51" s="11"/>
    </row>
    <row r="52" spans="1:55" x14ac:dyDescent="0.35">
      <c r="A52" s="11" t="s">
        <v>71</v>
      </c>
      <c r="B52" s="11" t="s">
        <v>0</v>
      </c>
      <c r="C52" s="11" t="s">
        <v>135</v>
      </c>
      <c r="D52" s="38">
        <v>3382.610834783864</v>
      </c>
      <c r="E52" s="38">
        <v>341.85716279702984</v>
      </c>
      <c r="F52" s="38">
        <v>508.46824385288124</v>
      </c>
      <c r="G52" s="38">
        <v>59.362917068033966</v>
      </c>
      <c r="H52" s="38">
        <v>10.988870863239256</v>
      </c>
      <c r="I52" s="38">
        <v>18.482207728112353</v>
      </c>
      <c r="J52" s="38">
        <v>0.17126151879263063</v>
      </c>
      <c r="K52" s="38">
        <v>40.766396534008472</v>
      </c>
      <c r="L52" s="38">
        <v>64.85117127702695</v>
      </c>
      <c r="M52" s="39">
        <v>0.10895931764885451</v>
      </c>
      <c r="N52" s="39">
        <v>4.4246328377068662E-2</v>
      </c>
      <c r="O52" s="39">
        <v>0</v>
      </c>
      <c r="P52" s="39">
        <v>0.11282196254188272</v>
      </c>
      <c r="Q52" s="39">
        <v>0</v>
      </c>
      <c r="R52" s="39">
        <v>0.5278058228305067</v>
      </c>
      <c r="S52" s="39">
        <v>1.0301845408438326</v>
      </c>
      <c r="T52" s="39">
        <v>0.57945372650334936</v>
      </c>
      <c r="U52" s="39">
        <v>2.676778275597818</v>
      </c>
      <c r="V52" s="39">
        <v>0.6572263417254125</v>
      </c>
      <c r="W52" s="39">
        <v>5.3501745313261457</v>
      </c>
      <c r="X52" s="39">
        <v>1.4245964190803091</v>
      </c>
      <c r="Y52" s="39">
        <v>4.1613672786387186</v>
      </c>
      <c r="Z52" s="39">
        <v>0.68092964694125124</v>
      </c>
      <c r="AA52" s="39">
        <v>4.3908389991121055</v>
      </c>
      <c r="AB52" s="39">
        <v>0.59292203274795885</v>
      </c>
      <c r="AC52" s="39">
        <v>0.94810871524707052</v>
      </c>
      <c r="AD52" s="39">
        <v>7.7386733229451244E-3</v>
      </c>
      <c r="AE52" s="39" t="s">
        <v>72</v>
      </c>
      <c r="AF52" s="39" t="s">
        <v>72</v>
      </c>
      <c r="AG52" s="38">
        <f t="shared" si="0"/>
        <v>68.400564443843535</v>
      </c>
      <c r="AH52" s="38" t="str">
        <f t="shared" si="20"/>
        <v>эклогиты B</v>
      </c>
      <c r="AI52" s="11" t="str">
        <f t="shared" si="1"/>
        <v>724-4</v>
      </c>
      <c r="AJ52" s="39">
        <f t="shared" si="2"/>
        <v>0</v>
      </c>
      <c r="AK52" s="39">
        <f t="shared" si="3"/>
        <v>0.1843496119965404</v>
      </c>
      <c r="AL52" s="39">
        <f t="shared" si="4"/>
        <v>0</v>
      </c>
      <c r="AM52" s="39">
        <f t="shared" si="5"/>
        <v>1.1302051880738901</v>
      </c>
      <c r="AN52" s="39"/>
      <c r="AO52" s="39">
        <f t="shared" si="6"/>
        <v>6.733232293096945</v>
      </c>
      <c r="AP52" s="39">
        <f t="shared" si="7"/>
        <v>9.990581491437057</v>
      </c>
      <c r="AQ52" s="39">
        <f t="shared" si="8"/>
        <v>13.025685039405442</v>
      </c>
      <c r="AR52" s="39">
        <f t="shared" si="15"/>
        <v>17.572896837577872</v>
      </c>
      <c r="AS52" s="39">
        <f t="shared" si="9"/>
        <v>21.063679257189548</v>
      </c>
      <c r="AT52" s="39">
        <f t="shared" si="25"/>
        <v>25.169548040288149</v>
      </c>
      <c r="AU52" s="39">
        <f t="shared" si="10"/>
        <v>25.144213163980172</v>
      </c>
      <c r="AV52" s="39">
        <f t="shared" si="26"/>
        <v>26.703123409460837</v>
      </c>
      <c r="AW52" s="39">
        <f t="shared" si="12"/>
        <v>25.828464700659442</v>
      </c>
      <c r="AX52" s="39">
        <f t="shared" si="13"/>
        <v>23.343387116061372</v>
      </c>
      <c r="AY52" s="42">
        <f t="shared" si="17"/>
        <v>1.5907996975628269</v>
      </c>
      <c r="AZ52" s="42">
        <v>0.81552192518248134</v>
      </c>
      <c r="BA52" s="30">
        <f t="shared" si="22"/>
        <v>1.0667893746610519</v>
      </c>
      <c r="BB52" s="39"/>
      <c r="BC52" s="11"/>
    </row>
    <row r="53" spans="1:55" x14ac:dyDescent="0.35">
      <c r="A53" s="11" t="s">
        <v>71</v>
      </c>
      <c r="B53" s="11" t="s">
        <v>0</v>
      </c>
      <c r="C53" s="11" t="s">
        <v>135</v>
      </c>
      <c r="D53" s="38">
        <v>2779.5592831321778</v>
      </c>
      <c r="E53" s="38">
        <v>288.91177110756115</v>
      </c>
      <c r="F53" s="38">
        <v>476.90764673542139</v>
      </c>
      <c r="G53" s="38">
        <v>75.940846036002114</v>
      </c>
      <c r="H53" s="38">
        <v>15.511457358277227</v>
      </c>
      <c r="I53" s="38">
        <v>40.773572373022603</v>
      </c>
      <c r="J53" s="38">
        <v>1.2701275222759185</v>
      </c>
      <c r="K53" s="38">
        <v>39.995137306314511</v>
      </c>
      <c r="L53" s="38">
        <v>32.803331682130825</v>
      </c>
      <c r="M53" s="39">
        <v>0.51812896571253575</v>
      </c>
      <c r="N53" s="39">
        <v>3.1369978374942653E-2</v>
      </c>
      <c r="O53" s="39">
        <v>0.12335474626027601</v>
      </c>
      <c r="P53" s="39">
        <v>1.4192652161310095</v>
      </c>
      <c r="Q53" s="39">
        <v>0.64522925244464557</v>
      </c>
      <c r="R53" s="39">
        <v>5.9277836764183522</v>
      </c>
      <c r="S53" s="39">
        <v>2.9675408114982318</v>
      </c>
      <c r="T53" s="39">
        <v>1.1934708021602669</v>
      </c>
      <c r="U53" s="39">
        <v>4.2967272342042735</v>
      </c>
      <c r="V53" s="39">
        <v>0.83954305035400256</v>
      </c>
      <c r="W53" s="39">
        <v>5.408470424565067</v>
      </c>
      <c r="X53" s="39">
        <v>1.2415562353770235</v>
      </c>
      <c r="Y53" s="39">
        <v>4.0398427719894485</v>
      </c>
      <c r="Z53" s="39">
        <v>0.59800841741610355</v>
      </c>
      <c r="AA53" s="39">
        <v>3.8586017038683256</v>
      </c>
      <c r="AB53" s="39">
        <v>0.57402010217151844</v>
      </c>
      <c r="AC53" s="39">
        <v>0.33628589215810406</v>
      </c>
      <c r="AD53" s="39">
        <v>5.4631479695575635E-2</v>
      </c>
      <c r="AE53" s="39">
        <v>2.1461699492911632E-2</v>
      </c>
      <c r="AF53" s="39">
        <v>3.3052157878250478E-2</v>
      </c>
      <c r="AG53" s="38">
        <f t="shared" si="0"/>
        <v>97.545964451902762</v>
      </c>
      <c r="AH53" s="38" t="str">
        <f t="shared" si="20"/>
        <v>эклогиты B</v>
      </c>
      <c r="AI53" s="11" t="str">
        <f t="shared" si="1"/>
        <v>724-4</v>
      </c>
      <c r="AJ53" s="39">
        <f t="shared" si="2"/>
        <v>0.52048416143576381</v>
      </c>
      <c r="AK53" s="39">
        <f t="shared" si="3"/>
        <v>2.3190608106715844</v>
      </c>
      <c r="AL53" s="39">
        <f t="shared" si="4"/>
        <v>6.7918868678383744</v>
      </c>
      <c r="AM53" s="39">
        <f t="shared" si="5"/>
        <v>12.693326930232017</v>
      </c>
      <c r="AN53" s="39"/>
      <c r="AO53" s="39">
        <f t="shared" si="6"/>
        <v>19.395691578419815</v>
      </c>
      <c r="AP53" s="39">
        <f t="shared" si="7"/>
        <v>20.577082795866669</v>
      </c>
      <c r="AQ53" s="39">
        <f t="shared" si="8"/>
        <v>20.908648341626638</v>
      </c>
      <c r="AR53" s="39">
        <f t="shared" si="15"/>
        <v>22.447675143155148</v>
      </c>
      <c r="AS53" s="39">
        <f t="shared" si="9"/>
        <v>21.293190647893965</v>
      </c>
      <c r="AT53" s="39">
        <f t="shared" si="25"/>
        <v>21.93562253316296</v>
      </c>
      <c r="AU53" s="39">
        <f t="shared" si="10"/>
        <v>24.409926114739868</v>
      </c>
      <c r="AV53" s="39">
        <f t="shared" si="26"/>
        <v>23.451310486906024</v>
      </c>
      <c r="AW53" s="39">
        <f t="shared" si="12"/>
        <v>22.697657081578384</v>
      </c>
      <c r="AX53" s="39">
        <f t="shared" si="13"/>
        <v>22.599216620925922</v>
      </c>
      <c r="AY53" s="42">
        <f t="shared" si="17"/>
        <v>0.82018299952058848</v>
      </c>
      <c r="AZ53" s="42">
        <v>0.93812284551499825</v>
      </c>
      <c r="BA53" s="30">
        <f t="shared" si="22"/>
        <v>1.0218053943491641</v>
      </c>
      <c r="BB53" s="39"/>
      <c r="BC53" s="11"/>
    </row>
    <row r="54" spans="1:55" x14ac:dyDescent="0.35">
      <c r="A54" s="11" t="s">
        <v>71</v>
      </c>
      <c r="B54" s="11" t="s">
        <v>0</v>
      </c>
      <c r="C54" s="11" t="s">
        <v>135</v>
      </c>
      <c r="D54" s="38">
        <v>3170.2121244690302</v>
      </c>
      <c r="E54" s="38">
        <v>331.80482294267415</v>
      </c>
      <c r="F54" s="38">
        <v>495.49781798410919</v>
      </c>
      <c r="G54" s="38">
        <v>64.652719330305828</v>
      </c>
      <c r="H54" s="38">
        <v>17.73181589895345</v>
      </c>
      <c r="I54" s="38">
        <v>20.890578527640532</v>
      </c>
      <c r="J54" s="38">
        <v>0.78773468699659632</v>
      </c>
      <c r="K54" s="38">
        <v>41.439868646549215</v>
      </c>
      <c r="L54" s="38">
        <v>49.238486984290653</v>
      </c>
      <c r="M54" s="39">
        <v>0.1965943323760031</v>
      </c>
      <c r="N54" s="39">
        <v>0.57671550742707978</v>
      </c>
      <c r="O54" s="39">
        <v>0</v>
      </c>
      <c r="P54" s="39">
        <v>0.34871590086707388</v>
      </c>
      <c r="Q54" s="39">
        <v>0.12081898488260699</v>
      </c>
      <c r="R54" s="39">
        <v>1.4364603987153448</v>
      </c>
      <c r="S54" s="39">
        <v>1.5095522730142787</v>
      </c>
      <c r="T54" s="39">
        <v>0.88543877386336989</v>
      </c>
      <c r="U54" s="39">
        <v>3.4577300050103008</v>
      </c>
      <c r="V54" s="39">
        <v>0.7399840166707411</v>
      </c>
      <c r="W54" s="39">
        <v>5.7608061616580839</v>
      </c>
      <c r="X54" s="39">
        <v>1.3725204016309938</v>
      </c>
      <c r="Y54" s="39">
        <v>3.8843573450457742</v>
      </c>
      <c r="Z54" s="39">
        <v>0.5460301937366423</v>
      </c>
      <c r="AA54" s="39">
        <v>3.8424186195742887</v>
      </c>
      <c r="AB54" s="39">
        <v>0.64999062256135254</v>
      </c>
      <c r="AC54" s="39">
        <v>0.73731515777822121</v>
      </c>
      <c r="AD54" s="39">
        <v>2.5233645593451665E-2</v>
      </c>
      <c r="AE54" s="39">
        <v>1.3360729890731419E-2</v>
      </c>
      <c r="AF54" s="39">
        <v>5.7844358341378934E-3</v>
      </c>
      <c r="AG54" s="38">
        <f t="shared" si="0"/>
        <v>66.780787652138869</v>
      </c>
      <c r="AH54" s="38" t="str">
        <f t="shared" si="20"/>
        <v>эклогиты B</v>
      </c>
      <c r="AI54" s="11" t="str">
        <f t="shared" si="1"/>
        <v>724-4</v>
      </c>
      <c r="AJ54" s="39">
        <f t="shared" si="2"/>
        <v>0</v>
      </c>
      <c r="AK54" s="39">
        <f t="shared" si="3"/>
        <v>0.56979722363900964</v>
      </c>
      <c r="AL54" s="39">
        <f t="shared" si="4"/>
        <v>1.2717787882379683</v>
      </c>
      <c r="AM54" s="39">
        <f t="shared" si="5"/>
        <v>3.0759323312962414</v>
      </c>
      <c r="AN54" s="39"/>
      <c r="AO54" s="39">
        <f t="shared" si="6"/>
        <v>9.8663547255835216</v>
      </c>
      <c r="AP54" s="39">
        <f t="shared" si="7"/>
        <v>15.266185756264997</v>
      </c>
      <c r="AQ54" s="39">
        <f t="shared" si="8"/>
        <v>16.825936764040396</v>
      </c>
      <c r="AR54" s="39">
        <f t="shared" si="15"/>
        <v>19.785668894939601</v>
      </c>
      <c r="AS54" s="39">
        <f t="shared" si="9"/>
        <v>22.680339219126314</v>
      </c>
      <c r="AT54" s="39">
        <f t="shared" si="25"/>
        <v>24.249477060618265</v>
      </c>
      <c r="AU54" s="39">
        <f t="shared" si="10"/>
        <v>23.470437130185946</v>
      </c>
      <c r="AV54" s="39">
        <f t="shared" si="26"/>
        <v>21.412948773985974</v>
      </c>
      <c r="AW54" s="39">
        <f t="shared" si="12"/>
        <v>22.602462468084049</v>
      </c>
      <c r="AX54" s="39">
        <f t="shared" si="13"/>
        <v>25.590181990604432</v>
      </c>
      <c r="AY54" s="42">
        <f t="shared" si="17"/>
        <v>1.1881911934677631</v>
      </c>
      <c r="AZ54" s="42">
        <v>1.0034454985226602</v>
      </c>
      <c r="BA54" s="30">
        <f t="shared" si="22"/>
        <v>1.184847764517075</v>
      </c>
      <c r="BB54" s="39"/>
      <c r="BC54" s="11"/>
    </row>
    <row r="55" spans="1:55" x14ac:dyDescent="0.35">
      <c r="A55" s="11" t="s">
        <v>71</v>
      </c>
      <c r="B55" s="11" t="s">
        <v>0</v>
      </c>
      <c r="C55" s="11" t="s">
        <v>135</v>
      </c>
      <c r="D55" s="38">
        <v>3098.883268224803</v>
      </c>
      <c r="E55" s="38">
        <v>332.16648228820776</v>
      </c>
      <c r="F55" s="38">
        <v>480.87094323041771</v>
      </c>
      <c r="G55" s="38">
        <v>73.96500642491533</v>
      </c>
      <c r="H55" s="38">
        <v>15.317880490349946</v>
      </c>
      <c r="I55" s="38">
        <v>43.219941483636354</v>
      </c>
      <c r="J55" s="38">
        <v>2.4632388008926607</v>
      </c>
      <c r="K55" s="38">
        <v>40.503970677223883</v>
      </c>
      <c r="L55" s="38">
        <v>31.479664567621978</v>
      </c>
      <c r="M55" s="39">
        <v>1.165469675990634</v>
      </c>
      <c r="N55" s="39">
        <v>1.1730205747568798</v>
      </c>
      <c r="O55" s="39">
        <v>0.47248087631420693</v>
      </c>
      <c r="P55" s="39">
        <v>2.1513732015897071</v>
      </c>
      <c r="Q55" s="39">
        <v>0.61104594674354329</v>
      </c>
      <c r="R55" s="39">
        <v>6.2470083096618971</v>
      </c>
      <c r="S55" s="39">
        <v>2.7013228468194668</v>
      </c>
      <c r="T55" s="39">
        <v>1.2317517665446962</v>
      </c>
      <c r="U55" s="39">
        <v>4.0692865494667076</v>
      </c>
      <c r="V55" s="39">
        <v>0.83424116074106003</v>
      </c>
      <c r="W55" s="39">
        <v>5.8675661876269816</v>
      </c>
      <c r="X55" s="39">
        <v>1.2885673898488248</v>
      </c>
      <c r="Y55" s="39">
        <v>3.6991584697650106</v>
      </c>
      <c r="Z55" s="39">
        <v>0.52199642407618263</v>
      </c>
      <c r="AA55" s="39">
        <v>4.1568533513728125</v>
      </c>
      <c r="AB55" s="39">
        <v>0.5871478491070109</v>
      </c>
      <c r="AC55" s="39">
        <v>0.38327632638945286</v>
      </c>
      <c r="AD55" s="39" t="s">
        <v>72</v>
      </c>
      <c r="AE55" s="39" t="s">
        <v>72</v>
      </c>
      <c r="AF55" s="39" t="s">
        <v>72</v>
      </c>
      <c r="AG55" s="38">
        <f t="shared" si="0"/>
        <v>82.13307840890495</v>
      </c>
      <c r="AH55" s="38" t="str">
        <f t="shared" si="20"/>
        <v>эклогиты B</v>
      </c>
      <c r="AI55" s="11" t="str">
        <f t="shared" si="1"/>
        <v>724-4</v>
      </c>
      <c r="AJ55" s="39">
        <f t="shared" si="2"/>
        <v>1.9935901954185948</v>
      </c>
      <c r="AK55" s="39">
        <f t="shared" si="3"/>
        <v>3.5153156888720707</v>
      </c>
      <c r="AL55" s="39">
        <f t="shared" si="4"/>
        <v>6.4320625973004555</v>
      </c>
      <c r="AM55" s="39">
        <f t="shared" si="5"/>
        <v>13.376891455378795</v>
      </c>
      <c r="AN55" s="39"/>
      <c r="AO55" s="39">
        <f t="shared" si="6"/>
        <v>17.655704881172987</v>
      </c>
      <c r="AP55" s="39">
        <f t="shared" si="7"/>
        <v>21.237099423184418</v>
      </c>
      <c r="AQ55" s="39">
        <f t="shared" si="8"/>
        <v>19.801881019302716</v>
      </c>
      <c r="AR55" s="39">
        <f t="shared" si="15"/>
        <v>22.305913388798395</v>
      </c>
      <c r="AS55" s="39">
        <f t="shared" si="9"/>
        <v>23.10065428199599</v>
      </c>
      <c r="AT55" s="39">
        <f t="shared" si="25"/>
        <v>22.766208301215986</v>
      </c>
      <c r="AU55" s="39">
        <f t="shared" si="10"/>
        <v>22.351410693444173</v>
      </c>
      <c r="AV55" s="39">
        <f t="shared" si="26"/>
        <v>20.470448002987556</v>
      </c>
      <c r="AW55" s="39">
        <f t="shared" si="12"/>
        <v>24.452078537487132</v>
      </c>
      <c r="AX55" s="39">
        <f t="shared" si="13"/>
        <v>23.116057051457123</v>
      </c>
      <c r="AY55" s="42">
        <f t="shared" si="17"/>
        <v>0.77719947060211469</v>
      </c>
      <c r="AZ55" s="42">
        <v>0.94473172276870887</v>
      </c>
      <c r="BA55" s="30">
        <f t="shared" si="22"/>
        <v>1.1357936765270691</v>
      </c>
      <c r="BB55" s="39"/>
      <c r="BC55" s="11"/>
    </row>
    <row r="56" spans="1:55" x14ac:dyDescent="0.35">
      <c r="A56" s="11" t="s">
        <v>71</v>
      </c>
      <c r="B56" s="11" t="s">
        <v>0</v>
      </c>
      <c r="C56" s="11" t="s">
        <v>135</v>
      </c>
      <c r="D56" s="38">
        <v>3211.6362650821588</v>
      </c>
      <c r="E56" s="38">
        <v>305.7638354156033</v>
      </c>
      <c r="F56" s="38">
        <v>520.2948912546002</v>
      </c>
      <c r="G56" s="38">
        <v>61.050417819766125</v>
      </c>
      <c r="H56" s="38">
        <v>27.395092283160537</v>
      </c>
      <c r="I56" s="38">
        <v>15.870572757989294</v>
      </c>
      <c r="J56" s="38">
        <v>0.48190235673352994</v>
      </c>
      <c r="K56" s="38">
        <v>47.330819004213183</v>
      </c>
      <c r="L56" s="38">
        <v>76.031419173028169</v>
      </c>
      <c r="M56" s="39">
        <v>0.21358746038026907</v>
      </c>
      <c r="N56" s="39">
        <v>3.5466537339284024E-2</v>
      </c>
      <c r="O56" s="39">
        <v>0</v>
      </c>
      <c r="P56" s="39">
        <v>0.31518694158697336</v>
      </c>
      <c r="Q56" s="39">
        <v>0.11961917490958092</v>
      </c>
      <c r="R56" s="39">
        <v>1.9257500902503388</v>
      </c>
      <c r="S56" s="39">
        <v>1.9236640910321754</v>
      </c>
      <c r="T56" s="39">
        <v>0.94773867844262338</v>
      </c>
      <c r="U56" s="39">
        <v>3.9584545369605313</v>
      </c>
      <c r="V56" s="39">
        <v>0.87135894169690287</v>
      </c>
      <c r="W56" s="39">
        <v>6.2584211191567451</v>
      </c>
      <c r="X56" s="39">
        <v>1.3810112308789393</v>
      </c>
      <c r="Y56" s="39">
        <v>4.0743209198616928</v>
      </c>
      <c r="Z56" s="39">
        <v>0.63713646614156094</v>
      </c>
      <c r="AA56" s="39">
        <v>3.7823488434474783</v>
      </c>
      <c r="AB56" s="39">
        <v>0.70254149183286763</v>
      </c>
      <c r="AC56" s="39">
        <v>0.93879254244747279</v>
      </c>
      <c r="AD56" s="39">
        <v>1.3085006880554376E-2</v>
      </c>
      <c r="AE56" s="39" t="s">
        <v>72</v>
      </c>
      <c r="AF56" s="39">
        <v>1.0564026462308878E-2</v>
      </c>
      <c r="AG56" s="38">
        <f t="shared" si="0"/>
        <v>80.988520610539751</v>
      </c>
      <c r="AH56" s="38" t="str">
        <f t="shared" si="20"/>
        <v>эклогиты B</v>
      </c>
      <c r="AI56" s="11" t="str">
        <f t="shared" si="1"/>
        <v>724-4</v>
      </c>
      <c r="AJ56" s="39">
        <f t="shared" si="2"/>
        <v>0</v>
      </c>
      <c r="AK56" s="39">
        <f t="shared" si="3"/>
        <v>0.51501134246237479</v>
      </c>
      <c r="AL56" s="39">
        <f t="shared" si="4"/>
        <v>1.259149209574536</v>
      </c>
      <c r="AM56" s="39">
        <f t="shared" si="5"/>
        <v>4.1236618634910895</v>
      </c>
      <c r="AN56" s="39"/>
      <c r="AO56" s="39">
        <f t="shared" si="6"/>
        <v>12.572967915242977</v>
      </c>
      <c r="AP56" s="39">
        <f t="shared" si="7"/>
        <v>16.340322042114195</v>
      </c>
      <c r="AQ56" s="39">
        <f t="shared" si="8"/>
        <v>19.262552491292123</v>
      </c>
      <c r="AR56" s="39">
        <f t="shared" si="15"/>
        <v>23.298367425050877</v>
      </c>
      <c r="AS56" s="39">
        <f t="shared" si="9"/>
        <v>24.639453225026557</v>
      </c>
      <c r="AT56" s="39">
        <f t="shared" si="25"/>
        <v>24.399491711642039</v>
      </c>
      <c r="AU56" s="39">
        <f t="shared" si="10"/>
        <v>24.618253292215666</v>
      </c>
      <c r="AV56" s="39">
        <f t="shared" si="26"/>
        <v>24.985743770257294</v>
      </c>
      <c r="AW56" s="39">
        <f t="shared" si="12"/>
        <v>22.249110843808694</v>
      </c>
      <c r="AX56" s="39">
        <f t="shared" si="13"/>
        <v>27.659113851687703</v>
      </c>
      <c r="AY56" s="42">
        <f t="shared" si="17"/>
        <v>1.6063829186277165</v>
      </c>
      <c r="AZ56" s="42">
        <v>1.1074354115990674</v>
      </c>
      <c r="BA56" s="30">
        <f t="shared" si="22"/>
        <v>1.0499890991415348</v>
      </c>
      <c r="BB56" s="39"/>
      <c r="BC56" s="11"/>
    </row>
    <row r="57" spans="1:55" x14ac:dyDescent="0.35">
      <c r="A57" s="11" t="s">
        <v>74</v>
      </c>
      <c r="B57" s="11" t="s">
        <v>0</v>
      </c>
      <c r="C57" s="11" t="s">
        <v>135</v>
      </c>
      <c r="D57" s="38">
        <v>2280</v>
      </c>
      <c r="E57" s="38">
        <v>241</v>
      </c>
      <c r="F57" s="38">
        <v>1562</v>
      </c>
      <c r="G57" s="38">
        <v>48.301689459812174</v>
      </c>
      <c r="H57" s="38">
        <v>17.216283408252593</v>
      </c>
      <c r="I57" s="38">
        <v>15.968886670688997</v>
      </c>
      <c r="J57" s="42">
        <v>2.3344539624475478</v>
      </c>
      <c r="K57" s="38">
        <v>35.601525058575426</v>
      </c>
      <c r="L57" s="38">
        <v>50.783949654125003</v>
      </c>
      <c r="M57" s="39">
        <v>0.75413752082957097</v>
      </c>
      <c r="N57" s="39">
        <v>2.4307234427057529</v>
      </c>
      <c r="O57" s="39">
        <v>0.47821870654173859</v>
      </c>
      <c r="P57" s="39">
        <v>0.88285700051557592</v>
      </c>
      <c r="Q57" s="39">
        <v>0.13208697654905102</v>
      </c>
      <c r="R57" s="39">
        <v>0.81146349865500489</v>
      </c>
      <c r="S57" s="39">
        <v>0.73513938628284381</v>
      </c>
      <c r="T57" s="39">
        <v>0.43470267274020258</v>
      </c>
      <c r="U57" s="39">
        <v>2.0216958026285412</v>
      </c>
      <c r="V57" s="39">
        <v>0.58192319066645082</v>
      </c>
      <c r="W57" s="39">
        <v>4.8551911425911074</v>
      </c>
      <c r="X57" s="39">
        <v>1.2484718967521737</v>
      </c>
      <c r="Y57" s="39">
        <v>4.0409898050225967</v>
      </c>
      <c r="Z57" s="39">
        <v>0.58911279073970513</v>
      </c>
      <c r="AA57" s="39">
        <v>4.1006899678095996</v>
      </c>
      <c r="AB57" s="39">
        <v>0.73823192684457395</v>
      </c>
      <c r="AC57" s="39">
        <v>0.82596487368519633</v>
      </c>
      <c r="AD57" s="39">
        <v>1.2355670241897225E-2</v>
      </c>
      <c r="AE57" s="39">
        <v>3.5993746254663145E-2</v>
      </c>
      <c r="AF57" s="39">
        <v>1.0726494216055196E-2</v>
      </c>
      <c r="AG57" s="38">
        <f t="shared" si="0"/>
        <v>61.484393915618881</v>
      </c>
      <c r="AH57" s="38" t="str">
        <f t="shared" si="20"/>
        <v>эклогиты B</v>
      </c>
      <c r="AI57" s="11" t="str">
        <f t="shared" si="1"/>
        <v>724-4</v>
      </c>
      <c r="AJ57" s="39">
        <f t="shared" si="2"/>
        <v>2.0178004495432007</v>
      </c>
      <c r="AK57" s="39">
        <f t="shared" si="3"/>
        <v>1.4425767982280653</v>
      </c>
      <c r="AL57" s="39">
        <f t="shared" si="4"/>
        <v>1.3903892268321161</v>
      </c>
      <c r="AM57" s="39">
        <f t="shared" si="5"/>
        <v>1.7376092048287042</v>
      </c>
      <c r="AN57" s="39"/>
      <c r="AO57" s="39">
        <f t="shared" si="6"/>
        <v>4.8048325900839464</v>
      </c>
      <c r="AP57" s="39">
        <f t="shared" si="7"/>
        <v>7.4948736679345265</v>
      </c>
      <c r="AQ57" s="39">
        <f t="shared" si="8"/>
        <v>9.8379357792143125</v>
      </c>
      <c r="AR57" s="39">
        <f t="shared" si="15"/>
        <v>15.55944360070724</v>
      </c>
      <c r="AS57" s="39">
        <f t="shared" si="9"/>
        <v>19.114925758232705</v>
      </c>
      <c r="AT57" s="39">
        <f t="shared" si="25"/>
        <v>22.057807363112612</v>
      </c>
      <c r="AU57" s="39">
        <f t="shared" si="10"/>
        <v>24.416856827931095</v>
      </c>
      <c r="AV57" s="39">
        <f t="shared" si="26"/>
        <v>23.102462381949223</v>
      </c>
      <c r="AW57" s="39">
        <f t="shared" si="12"/>
        <v>24.121705692997644</v>
      </c>
      <c r="AX57" s="39">
        <f t="shared" si="13"/>
        <v>29.064249088369053</v>
      </c>
      <c r="AY57" s="42">
        <f t="shared" si="17"/>
        <v>1.4264543322391339</v>
      </c>
      <c r="AZ57" s="42">
        <v>0.79243673733162368</v>
      </c>
      <c r="BA57" s="30">
        <f t="shared" si="22"/>
        <v>1.0901172073269629</v>
      </c>
      <c r="BB57" s="39">
        <f t="shared" si="18"/>
        <v>0.41995229005636331</v>
      </c>
      <c r="BC57" s="42">
        <f t="shared" ref="BC57:BC65" si="27">AO57/AL57</f>
        <v>3.4557464178799413</v>
      </c>
    </row>
    <row r="58" spans="1:55" x14ac:dyDescent="0.35">
      <c r="A58" s="11" t="s">
        <v>74</v>
      </c>
      <c r="B58" s="11" t="s">
        <v>0</v>
      </c>
      <c r="C58" s="11" t="s">
        <v>135</v>
      </c>
      <c r="D58" s="38">
        <v>2130.7554169374898</v>
      </c>
      <c r="E58" s="38">
        <v>241.97443766967774</v>
      </c>
      <c r="F58" s="38">
        <v>645.09842437404939</v>
      </c>
      <c r="G58" s="38">
        <v>51.403074845563815</v>
      </c>
      <c r="H58" s="38">
        <v>13.680037083370628</v>
      </c>
      <c r="I58" s="38">
        <v>24.572448488952226</v>
      </c>
      <c r="J58" s="38">
        <v>3.4206027857061869</v>
      </c>
      <c r="K58" s="38">
        <v>35.378163519231293</v>
      </c>
      <c r="L58" s="38">
        <v>51.365819640562378</v>
      </c>
      <c r="M58" s="39">
        <v>1.2004779458745307</v>
      </c>
      <c r="N58" s="39">
        <v>5.6008293398226838</v>
      </c>
      <c r="O58" s="39">
        <v>1.0775033589650806</v>
      </c>
      <c r="P58" s="39">
        <v>2.0570219168306036</v>
      </c>
      <c r="Q58" s="39">
        <v>0.28222032392422197</v>
      </c>
      <c r="R58" s="39">
        <v>0.89179541398531192</v>
      </c>
      <c r="S58" s="39">
        <v>0.58291593002813391</v>
      </c>
      <c r="T58" s="39">
        <v>0.43000183686982535</v>
      </c>
      <c r="U58" s="39">
        <v>1.6008080198976025</v>
      </c>
      <c r="V58" s="39">
        <v>0.42457846712101899</v>
      </c>
      <c r="W58" s="39">
        <v>4.4937126524042119</v>
      </c>
      <c r="X58" s="39">
        <v>1.1973903254813041</v>
      </c>
      <c r="Y58" s="39">
        <v>4.3280035804611865</v>
      </c>
      <c r="Z58" s="39">
        <v>0.6261433225702312</v>
      </c>
      <c r="AA58" s="39">
        <v>4.246155422589184</v>
      </c>
      <c r="AB58" s="39">
        <v>0.61347501292047224</v>
      </c>
      <c r="AC58" s="39">
        <v>1.0961282462999484</v>
      </c>
      <c r="AD58" s="39">
        <v>4.0086075287263483E-2</v>
      </c>
      <c r="AE58" s="39">
        <v>8.618507689160361E-2</v>
      </c>
      <c r="AF58" s="39">
        <v>4.0909579000536385E-2</v>
      </c>
      <c r="AG58" s="38">
        <f t="shared" si="0"/>
        <v>46.861140394795058</v>
      </c>
      <c r="AH58" s="38" t="str">
        <f t="shared" si="20"/>
        <v>эклогиты B</v>
      </c>
      <c r="AI58" s="11" t="str">
        <f t="shared" si="1"/>
        <v>724-4</v>
      </c>
      <c r="AJ58" s="39">
        <f t="shared" si="2"/>
        <v>4.5464276749581467</v>
      </c>
      <c r="AK58" s="39">
        <f t="shared" si="3"/>
        <v>3.3611469229258231</v>
      </c>
      <c r="AL58" s="39">
        <f t="shared" si="4"/>
        <v>2.9707402518339157</v>
      </c>
      <c r="AM58" s="39">
        <f t="shared" si="5"/>
        <v>1.9096261541441368</v>
      </c>
      <c r="AN58" s="39"/>
      <c r="AO58" s="39">
        <f t="shared" si="6"/>
        <v>3.8099080393995681</v>
      </c>
      <c r="AP58" s="39">
        <f t="shared" si="7"/>
        <v>7.4138247736176783</v>
      </c>
      <c r="AQ58" s="39">
        <f t="shared" si="8"/>
        <v>7.7898200481635165</v>
      </c>
      <c r="AR58" s="39">
        <f t="shared" si="15"/>
        <v>11.352365431043287</v>
      </c>
      <c r="AS58" s="39">
        <f t="shared" si="9"/>
        <v>17.691782096079574</v>
      </c>
      <c r="AT58" s="39">
        <f t="shared" si="25"/>
        <v>21.155306103909968</v>
      </c>
      <c r="AU58" s="39">
        <f t="shared" si="10"/>
        <v>26.151079036019251</v>
      </c>
      <c r="AV58" s="39">
        <f t="shared" si="26"/>
        <v>24.554640100793382</v>
      </c>
      <c r="AW58" s="39">
        <f t="shared" si="12"/>
        <v>24.977384838759903</v>
      </c>
      <c r="AX58" s="39">
        <f t="shared" si="13"/>
        <v>24.152559563798121</v>
      </c>
      <c r="AY58" s="42">
        <f t="shared" si="17"/>
        <v>1.4519074629931066</v>
      </c>
      <c r="AZ58" s="42">
        <v>0.70831202747156574</v>
      </c>
      <c r="BA58" s="30">
        <f t="shared" si="22"/>
        <v>1.3608847833300186</v>
      </c>
      <c r="BB58" s="39">
        <f t="shared" si="18"/>
        <v>1.1933169063247659</v>
      </c>
      <c r="BC58" s="42">
        <f t="shared" si="27"/>
        <v>1.2824776710274863</v>
      </c>
    </row>
    <row r="59" spans="1:55" x14ac:dyDescent="0.35">
      <c r="A59" s="11" t="s">
        <v>74</v>
      </c>
      <c r="B59" s="11" t="s">
        <v>0</v>
      </c>
      <c r="C59" s="11" t="s">
        <v>135</v>
      </c>
      <c r="D59" s="38">
        <v>2567.7408346264019</v>
      </c>
      <c r="E59" s="38">
        <v>304.29849075725497</v>
      </c>
      <c r="F59" s="38">
        <v>1354.6079449438487</v>
      </c>
      <c r="G59" s="38">
        <v>47.45523007549636</v>
      </c>
      <c r="H59" s="38">
        <v>10.553189011189282</v>
      </c>
      <c r="I59" s="38">
        <v>17.399559717650714</v>
      </c>
      <c r="J59" s="38">
        <v>6.2252049175635245</v>
      </c>
      <c r="K59" s="38">
        <v>29.921407748095078</v>
      </c>
      <c r="L59" s="38">
        <v>48.013613863905526</v>
      </c>
      <c r="M59" s="39">
        <v>1.1173506389077354</v>
      </c>
      <c r="N59" s="39">
        <v>2.5545660894957529</v>
      </c>
      <c r="O59" s="39">
        <v>1.8493771810977304</v>
      </c>
      <c r="P59" s="39">
        <v>3.1860064873855882</v>
      </c>
      <c r="Q59" s="39">
        <v>0.34059724817272097</v>
      </c>
      <c r="R59" s="39">
        <v>1.5226680436472275</v>
      </c>
      <c r="S59" s="39">
        <v>0.62659309519814987</v>
      </c>
      <c r="T59" s="39">
        <v>0.31900975073914917</v>
      </c>
      <c r="U59" s="39">
        <v>1.6646156432543735</v>
      </c>
      <c r="V59" s="39">
        <v>0.42738027833555109</v>
      </c>
      <c r="W59" s="39">
        <v>3.3082272801263461</v>
      </c>
      <c r="X59" s="39">
        <v>1.0493819623271445</v>
      </c>
      <c r="Y59" s="39">
        <v>3.5047451561056517</v>
      </c>
      <c r="Z59" s="39">
        <v>0.65525174389220886</v>
      </c>
      <c r="AA59" s="39">
        <v>4.9126158162708977</v>
      </c>
      <c r="AB59" s="39">
        <v>0.79400274392788739</v>
      </c>
      <c r="AC59" s="39">
        <v>0.94823010000237784</v>
      </c>
      <c r="AD59" s="39">
        <v>3.1730182775377917E-2</v>
      </c>
      <c r="AE59" s="39">
        <v>0.12855428414152484</v>
      </c>
      <c r="AF59" s="39">
        <v>3.6423755983141577E-2</v>
      </c>
      <c r="AG59" s="38">
        <f t="shared" si="0"/>
        <v>50.6349818085137</v>
      </c>
      <c r="AH59" s="38" t="str">
        <f t="shared" si="20"/>
        <v>эклогиты B</v>
      </c>
      <c r="AI59" s="11" t="str">
        <f t="shared" si="1"/>
        <v>724-4</v>
      </c>
      <c r="AJ59" s="39">
        <f t="shared" si="2"/>
        <v>7.8032792451381034</v>
      </c>
      <c r="AK59" s="39">
        <f t="shared" si="3"/>
        <v>5.2058929532444251</v>
      </c>
      <c r="AL59" s="39">
        <f t="shared" si="4"/>
        <v>3.5852341912917995</v>
      </c>
      <c r="AM59" s="39">
        <f t="shared" si="5"/>
        <v>3.2605311427135493</v>
      </c>
      <c r="AN59" s="39"/>
      <c r="AO59" s="39">
        <f t="shared" si="6"/>
        <v>4.0953797071774503</v>
      </c>
      <c r="AP59" s="39">
        <f t="shared" si="7"/>
        <v>5.5001681161922269</v>
      </c>
      <c r="AQ59" s="39">
        <f t="shared" si="8"/>
        <v>8.1003194318947624</v>
      </c>
      <c r="AR59" s="39">
        <f t="shared" si="15"/>
        <v>11.427280169399761</v>
      </c>
      <c r="AS59" s="39">
        <f t="shared" si="9"/>
        <v>13.024516850891127</v>
      </c>
      <c r="AT59" s="39">
        <f t="shared" si="25"/>
        <v>18.540317355603261</v>
      </c>
      <c r="AU59" s="39">
        <f t="shared" si="10"/>
        <v>21.176707891877047</v>
      </c>
      <c r="AV59" s="39">
        <f t="shared" si="26"/>
        <v>25.69614681930231</v>
      </c>
      <c r="AW59" s="39">
        <f t="shared" si="12"/>
        <v>28.897740095711161</v>
      </c>
      <c r="AX59" s="39">
        <f t="shared" si="13"/>
        <v>31.259950548342026</v>
      </c>
      <c r="AY59" s="42">
        <f t="shared" si="17"/>
        <v>1.6046575838986812</v>
      </c>
      <c r="AZ59" s="42">
        <v>0.45071056794590492</v>
      </c>
      <c r="BA59" s="30">
        <f t="shared" si="22"/>
        <v>0.9549437804119365</v>
      </c>
      <c r="BB59" s="39">
        <f t="shared" si="18"/>
        <v>1.9053860210964786</v>
      </c>
      <c r="BC59" s="42">
        <f t="shared" si="27"/>
        <v>1.1422907092442516</v>
      </c>
    </row>
    <row r="60" spans="1:55" x14ac:dyDescent="0.35">
      <c r="A60" s="11" t="s">
        <v>74</v>
      </c>
      <c r="B60" s="11" t="s">
        <v>0</v>
      </c>
      <c r="C60" s="11" t="s">
        <v>135</v>
      </c>
      <c r="D60" s="38">
        <v>2507.3515957296968</v>
      </c>
      <c r="E60" s="38">
        <v>261.26493022733706</v>
      </c>
      <c r="F60" s="38">
        <v>722.88482332331932</v>
      </c>
      <c r="G60" s="38">
        <v>51.918288463915125</v>
      </c>
      <c r="H60" s="38">
        <v>14.461162526031869</v>
      </c>
      <c r="I60" s="38">
        <v>18.259728612112376</v>
      </c>
      <c r="J60" s="38">
        <v>1.3496067613539426</v>
      </c>
      <c r="K60" s="38">
        <v>35.725343100043737</v>
      </c>
      <c r="L60" s="38">
        <v>50.834953927758662</v>
      </c>
      <c r="M60" s="39">
        <v>0.55316398424208968</v>
      </c>
      <c r="N60" s="39">
        <v>0.46976061255739815</v>
      </c>
      <c r="O60" s="39">
        <v>0.37259747891877859</v>
      </c>
      <c r="P60" s="39">
        <v>0.4992720353525627</v>
      </c>
      <c r="Q60" s="39">
        <v>7.5105168186066246E-2</v>
      </c>
      <c r="R60" s="39">
        <v>0.45291329169415545</v>
      </c>
      <c r="S60" s="39">
        <v>0.88503742830906029</v>
      </c>
      <c r="T60" s="39">
        <v>0.53637462768656663</v>
      </c>
      <c r="U60" s="39">
        <v>2.2699271399951906</v>
      </c>
      <c r="V60" s="39">
        <v>0.551748126749525</v>
      </c>
      <c r="W60" s="39">
        <v>4.8759778129966236</v>
      </c>
      <c r="X60" s="39">
        <v>1.1344520558431646</v>
      </c>
      <c r="Y60" s="39">
        <v>3.7358871560467573</v>
      </c>
      <c r="Z60" s="39">
        <v>0.60257660335134278</v>
      </c>
      <c r="AA60" s="39">
        <v>4.3432906184439242</v>
      </c>
      <c r="AB60" s="39">
        <v>0.60375807224001765</v>
      </c>
      <c r="AC60" s="39">
        <v>0.77844009323201602</v>
      </c>
      <c r="AD60" s="39">
        <v>7.7886759769421453E-3</v>
      </c>
      <c r="AE60" s="39">
        <v>3.8578394876808891E-2</v>
      </c>
      <c r="AF60" s="39">
        <v>7.6480954361976324E-3</v>
      </c>
      <c r="AG60" s="38">
        <f t="shared" si="0"/>
        <v>65.303617285045434</v>
      </c>
      <c r="AH60" s="38" t="str">
        <f t="shared" si="20"/>
        <v>эклогиты B</v>
      </c>
      <c r="AI60" s="11" t="str">
        <f t="shared" si="1"/>
        <v>724-4</v>
      </c>
      <c r="AJ60" s="39">
        <f t="shared" si="2"/>
        <v>1.5721412612606693</v>
      </c>
      <c r="AK60" s="39">
        <f t="shared" si="3"/>
        <v>0.81580397933425275</v>
      </c>
      <c r="AL60" s="39">
        <f t="shared" si="4"/>
        <v>0.79058071774806571</v>
      </c>
      <c r="AM60" s="39">
        <f t="shared" si="5"/>
        <v>0.96983574238577175</v>
      </c>
      <c r="AN60" s="39"/>
      <c r="AO60" s="39">
        <f t="shared" si="6"/>
        <v>5.7845583549611783</v>
      </c>
      <c r="AP60" s="39">
        <f t="shared" si="7"/>
        <v>9.2478384083890788</v>
      </c>
      <c r="AQ60" s="39">
        <f t="shared" si="8"/>
        <v>11.045874160560539</v>
      </c>
      <c r="AR60" s="39">
        <f t="shared" si="15"/>
        <v>14.752623709880346</v>
      </c>
      <c r="AS60" s="39">
        <f t="shared" si="9"/>
        <v>19.196763043293792</v>
      </c>
      <c r="AT60" s="39">
        <f t="shared" si="25"/>
        <v>20.043322541398666</v>
      </c>
      <c r="AU60" s="39">
        <f t="shared" si="10"/>
        <v>22.573336290312731</v>
      </c>
      <c r="AV60" s="39">
        <f t="shared" si="26"/>
        <v>23.630455033385992</v>
      </c>
      <c r="AW60" s="39">
        <f t="shared" si="12"/>
        <v>25.548768343787788</v>
      </c>
      <c r="AX60" s="39">
        <f t="shared" si="13"/>
        <v>23.770002844095185</v>
      </c>
      <c r="AY60" s="42">
        <f t="shared" si="17"/>
        <v>1.4229381586456038</v>
      </c>
      <c r="AZ60" s="42">
        <v>0.75137723998979022</v>
      </c>
      <c r="BA60" s="30">
        <f t="shared" si="22"/>
        <v>1.156924674316963</v>
      </c>
      <c r="BB60" s="39">
        <f t="shared" si="18"/>
        <v>0.27178241877572351</v>
      </c>
      <c r="BC60" s="42">
        <f t="shared" si="27"/>
        <v>7.3168472555695994</v>
      </c>
    </row>
    <row r="61" spans="1:55" x14ac:dyDescent="0.35">
      <c r="A61" s="11" t="s">
        <v>74</v>
      </c>
      <c r="B61" s="11" t="s">
        <v>0</v>
      </c>
      <c r="C61" s="11" t="s">
        <v>135</v>
      </c>
      <c r="D61" s="38">
        <v>2463.424635345023</v>
      </c>
      <c r="E61" s="38">
        <v>293.22682975078988</v>
      </c>
      <c r="F61" s="38">
        <v>1045.9806858037778</v>
      </c>
      <c r="G61" s="38">
        <v>50.962563851056579</v>
      </c>
      <c r="H61" s="38">
        <v>12.879318814470201</v>
      </c>
      <c r="I61" s="38">
        <v>17.77044002116385</v>
      </c>
      <c r="J61" s="38">
        <v>2.057867291069881</v>
      </c>
      <c r="K61" s="38">
        <v>32.365586472710405</v>
      </c>
      <c r="L61" s="38">
        <v>54.910320820940981</v>
      </c>
      <c r="M61" s="39">
        <v>0.45433542983098135</v>
      </c>
      <c r="N61" s="39">
        <v>2.5638126260560226</v>
      </c>
      <c r="O61" s="39">
        <v>0.22875253849685798</v>
      </c>
      <c r="P61" s="39">
        <v>0.49022307793741099</v>
      </c>
      <c r="Q61" s="39">
        <v>0.10651052755215198</v>
      </c>
      <c r="R61" s="39">
        <v>0.84503331123488534</v>
      </c>
      <c r="S61" s="39">
        <v>0.65738766600230292</v>
      </c>
      <c r="T61" s="39">
        <v>0.41481131087486678</v>
      </c>
      <c r="U61" s="39">
        <v>1.9168739281926748</v>
      </c>
      <c r="V61" s="39">
        <v>0.55152404227095153</v>
      </c>
      <c r="W61" s="39">
        <v>4.5345012800326696</v>
      </c>
      <c r="X61" s="39">
        <v>1.062460238813592</v>
      </c>
      <c r="Y61" s="39">
        <v>3.9311566268409424</v>
      </c>
      <c r="Z61" s="39">
        <v>0.62256825490729384</v>
      </c>
      <c r="AA61" s="39">
        <v>4.5386518524176536</v>
      </c>
      <c r="AB61" s="39">
        <v>0.76815254990005621</v>
      </c>
      <c r="AC61" s="39">
        <v>0.85137267441435471</v>
      </c>
      <c r="AD61" s="39">
        <v>-4.788630782963084E-4</v>
      </c>
      <c r="AE61" s="39">
        <v>3.0300413446028265E-2</v>
      </c>
      <c r="AF61" s="39">
        <v>7.5489910574537541E-3</v>
      </c>
      <c r="AG61" s="38">
        <f t="shared" si="0"/>
        <v>64.496221773517561</v>
      </c>
      <c r="AH61" s="38" t="str">
        <f t="shared" si="20"/>
        <v>эклогиты B</v>
      </c>
      <c r="AI61" s="11" t="str">
        <f t="shared" si="1"/>
        <v>724-4</v>
      </c>
      <c r="AJ61" s="39">
        <f t="shared" si="2"/>
        <v>0.96520058437492817</v>
      </c>
      <c r="AK61" s="39">
        <f t="shared" si="3"/>
        <v>0.8010181012049199</v>
      </c>
      <c r="AL61" s="39">
        <f t="shared" si="4"/>
        <v>1.1211634479173893</v>
      </c>
      <c r="AM61" s="39">
        <f t="shared" si="5"/>
        <v>1.8094931718091762</v>
      </c>
      <c r="AN61" s="39"/>
      <c r="AO61" s="39">
        <f t="shared" si="6"/>
        <v>4.2966514117797576</v>
      </c>
      <c r="AP61" s="39">
        <f t="shared" si="7"/>
        <v>7.1519191530149442</v>
      </c>
      <c r="AQ61" s="39">
        <f t="shared" si="8"/>
        <v>9.3278536651711672</v>
      </c>
      <c r="AR61" s="39">
        <f t="shared" si="15"/>
        <v>14.746632146282126</v>
      </c>
      <c r="AS61" s="39">
        <f t="shared" si="9"/>
        <v>17.852367244223107</v>
      </c>
      <c r="AT61" s="39">
        <f t="shared" si="25"/>
        <v>18.771382311194206</v>
      </c>
      <c r="AU61" s="39">
        <f t="shared" si="10"/>
        <v>23.753212246773064</v>
      </c>
      <c r="AV61" s="39">
        <f t="shared" si="26"/>
        <v>24.414441368913486</v>
      </c>
      <c r="AW61" s="39">
        <f t="shared" si="12"/>
        <v>26.69795207304502</v>
      </c>
      <c r="AX61" s="39">
        <f t="shared" si="13"/>
        <v>30.242226374017964</v>
      </c>
      <c r="AY61" s="42">
        <f t="shared" si="17"/>
        <v>1.6965649878533655</v>
      </c>
      <c r="AZ61" s="42">
        <v>0.66867927530094506</v>
      </c>
      <c r="BA61" s="30">
        <f t="shared" si="22"/>
        <v>1.1297092219089435</v>
      </c>
      <c r="BB61" s="39">
        <f t="shared" si="18"/>
        <v>0.2246401888058038</v>
      </c>
      <c r="BC61" s="42">
        <f t="shared" si="27"/>
        <v>3.8323149222898567</v>
      </c>
    </row>
    <row r="62" spans="1:55" x14ac:dyDescent="0.35">
      <c r="A62" s="11" t="s">
        <v>74</v>
      </c>
      <c r="B62" s="11" t="s">
        <v>0</v>
      </c>
      <c r="C62" s="11" t="s">
        <v>135</v>
      </c>
      <c r="D62" s="38">
        <v>2460.916845053302</v>
      </c>
      <c r="E62" s="38">
        <v>281.93085516932473</v>
      </c>
      <c r="F62" s="38">
        <v>584.68224375203226</v>
      </c>
      <c r="G62" s="38">
        <v>51.724424598616636</v>
      </c>
      <c r="H62" s="38">
        <v>15.373704928919333</v>
      </c>
      <c r="I62" s="38">
        <v>14.099166839760587</v>
      </c>
      <c r="J62" s="38">
        <v>0.82123426118239651</v>
      </c>
      <c r="K62" s="38">
        <v>38.155685818914336</v>
      </c>
      <c r="L62" s="38">
        <v>53.099233442951707</v>
      </c>
      <c r="M62" s="39">
        <v>0.19521003443821047</v>
      </c>
      <c r="N62" s="39">
        <v>0.49610557048970971</v>
      </c>
      <c r="O62" s="39">
        <v>0.1491433698430244</v>
      </c>
      <c r="P62" s="39">
        <v>0.28778161078940878</v>
      </c>
      <c r="Q62" s="39">
        <v>6.5653116454377602E-2</v>
      </c>
      <c r="R62" s="39">
        <v>0.61788657242798428</v>
      </c>
      <c r="S62" s="39">
        <v>0.65004841174955696</v>
      </c>
      <c r="T62" s="39">
        <v>0.48370221268674485</v>
      </c>
      <c r="U62" s="39">
        <v>1.7053033334481318</v>
      </c>
      <c r="V62" s="39">
        <v>0.52545870443556575</v>
      </c>
      <c r="W62" s="39">
        <v>4.5113670546212088</v>
      </c>
      <c r="X62" s="39">
        <v>1.4000096720473625</v>
      </c>
      <c r="Y62" s="39">
        <v>4.0435462558221458</v>
      </c>
      <c r="Z62" s="39">
        <v>0.62508020992217639</v>
      </c>
      <c r="AA62" s="39">
        <v>4.2666142824461897</v>
      </c>
      <c r="AB62" s="39">
        <v>0.71979446594339647</v>
      </c>
      <c r="AC62" s="39">
        <v>0.92846173613325944</v>
      </c>
      <c r="AD62" s="39">
        <v>1.482427928509783E-2</v>
      </c>
      <c r="AE62" s="39">
        <v>1.634274896166699E-2</v>
      </c>
      <c r="AF62" s="39">
        <v>5.7962509620156887E-3</v>
      </c>
      <c r="AG62" s="38">
        <f t="shared" si="0"/>
        <v>57.19054579900375</v>
      </c>
      <c r="AH62" s="38" t="str">
        <f t="shared" si="20"/>
        <v>эклогиты B</v>
      </c>
      <c r="AI62" s="11" t="str">
        <f t="shared" si="1"/>
        <v>724-4</v>
      </c>
      <c r="AJ62" s="39">
        <f t="shared" si="2"/>
        <v>0.62929691916887931</v>
      </c>
      <c r="AK62" s="39">
        <f t="shared" si="3"/>
        <v>0.47023139017877252</v>
      </c>
      <c r="AL62" s="39">
        <f t="shared" si="4"/>
        <v>0.69108543636186948</v>
      </c>
      <c r="AM62" s="39">
        <f t="shared" si="5"/>
        <v>1.3230975854988956</v>
      </c>
      <c r="AN62" s="39"/>
      <c r="AO62" s="39">
        <f t="shared" si="6"/>
        <v>4.2486824297356662</v>
      </c>
      <c r="AP62" s="39">
        <f t="shared" si="7"/>
        <v>8.3396933221852549</v>
      </c>
      <c r="AQ62" s="39">
        <f t="shared" si="8"/>
        <v>8.2983130581417601</v>
      </c>
      <c r="AR62" s="39">
        <f t="shared" si="15"/>
        <v>14.04969797956058</v>
      </c>
      <c r="AS62" s="39">
        <f t="shared" si="9"/>
        <v>17.761287616618933</v>
      </c>
      <c r="AT62" s="39">
        <f t="shared" si="25"/>
        <v>24.735153216384496</v>
      </c>
      <c r="AU62" s="39">
        <f t="shared" si="10"/>
        <v>24.432303660556769</v>
      </c>
      <c r="AV62" s="39">
        <f t="shared" si="26"/>
        <v>24.512949408712799</v>
      </c>
      <c r="AW62" s="39">
        <f t="shared" si="12"/>
        <v>25.097731073212877</v>
      </c>
      <c r="AX62" s="39">
        <f t="shared" si="13"/>
        <v>28.338364800921124</v>
      </c>
      <c r="AY62" s="42">
        <f t="shared" si="17"/>
        <v>1.3916466786879149</v>
      </c>
      <c r="AZ62" s="42">
        <v>0.70768499211372049</v>
      </c>
      <c r="BA62" s="30">
        <f t="shared" si="22"/>
        <v>1.4045203555291841</v>
      </c>
      <c r="BB62" s="39">
        <f t="shared" si="18"/>
        <v>0.14811578167493947</v>
      </c>
      <c r="BC62" s="42">
        <f t="shared" si="27"/>
        <v>6.1478396247247069</v>
      </c>
    </row>
    <row r="63" spans="1:55" x14ac:dyDescent="0.35">
      <c r="A63" s="11" t="s">
        <v>74</v>
      </c>
      <c r="B63" s="11" t="s">
        <v>0</v>
      </c>
      <c r="C63" s="11" t="s">
        <v>135</v>
      </c>
      <c r="D63" s="38">
        <v>2874.2708038608343</v>
      </c>
      <c r="E63" s="38">
        <v>277.01194205078895</v>
      </c>
      <c r="F63" s="38">
        <v>522.10912550390219</v>
      </c>
      <c r="G63" s="38">
        <v>59.118673969335724</v>
      </c>
      <c r="H63" s="38">
        <v>19.599517140645332</v>
      </c>
      <c r="I63" s="38">
        <v>16.56272131232577</v>
      </c>
      <c r="J63" s="38">
        <v>2.1764148134434551</v>
      </c>
      <c r="K63" s="38">
        <v>46.42370626473982</v>
      </c>
      <c r="L63" s="38">
        <v>87.954729762697241</v>
      </c>
      <c r="M63" s="39">
        <v>0.93469409083356547</v>
      </c>
      <c r="N63" s="39">
        <v>2.1025317838435766</v>
      </c>
      <c r="O63" s="39">
        <v>0.62119460788339986</v>
      </c>
      <c r="P63" s="39">
        <v>0.91743205248296955</v>
      </c>
      <c r="Q63" s="39">
        <v>0.19346794219579483</v>
      </c>
      <c r="R63" s="39">
        <v>1.3047868865290102</v>
      </c>
      <c r="S63" s="39">
        <v>1.7678103530391502</v>
      </c>
      <c r="T63" s="39">
        <v>0.91432428272939636</v>
      </c>
      <c r="U63" s="39">
        <v>3.5224735624160379</v>
      </c>
      <c r="V63" s="39">
        <v>0.86527273023664841</v>
      </c>
      <c r="W63" s="39">
        <v>6.5395612300641304</v>
      </c>
      <c r="X63" s="39">
        <v>1.4320480732009424</v>
      </c>
      <c r="Y63" s="39">
        <v>4.469224447133648</v>
      </c>
      <c r="Z63" s="39">
        <v>0.58209173241480672</v>
      </c>
      <c r="AA63" s="39">
        <v>4.399446890574823</v>
      </c>
      <c r="AB63" s="39">
        <v>0.74534222451801491</v>
      </c>
      <c r="AC63" s="39">
        <v>1.3965743308056773</v>
      </c>
      <c r="AD63" s="39">
        <v>2.0940684614956889E-2</v>
      </c>
      <c r="AE63" s="39">
        <v>0.1054612260147124</v>
      </c>
      <c r="AF63" s="39">
        <v>3.616455011602715E-2</v>
      </c>
      <c r="AG63" s="38">
        <f t="shared" si="0"/>
        <v>62.978910483022098</v>
      </c>
      <c r="AH63" s="38" t="str">
        <f t="shared" si="20"/>
        <v>эклогиты B</v>
      </c>
      <c r="AI63" s="11" t="str">
        <f t="shared" si="1"/>
        <v>724-4</v>
      </c>
      <c r="AJ63" s="39">
        <f t="shared" si="2"/>
        <v>2.6210742948666663</v>
      </c>
      <c r="AK63" s="39">
        <f t="shared" si="3"/>
        <v>1.4990719811813229</v>
      </c>
      <c r="AL63" s="39">
        <f t="shared" si="4"/>
        <v>2.0365046546925769</v>
      </c>
      <c r="AM63" s="39">
        <f t="shared" si="5"/>
        <v>2.7939762024175807</v>
      </c>
      <c r="AN63" s="39"/>
      <c r="AO63" s="39">
        <f t="shared" si="6"/>
        <v>11.554316032935622</v>
      </c>
      <c r="AP63" s="39">
        <f t="shared" si="7"/>
        <v>15.764211771196488</v>
      </c>
      <c r="AQ63" s="39">
        <f t="shared" si="8"/>
        <v>17.140990571367581</v>
      </c>
      <c r="AR63" s="39">
        <f t="shared" si="15"/>
        <v>23.135634498306107</v>
      </c>
      <c r="AS63" s="39">
        <f t="shared" si="9"/>
        <v>25.74630405537059</v>
      </c>
      <c r="AT63" s="39">
        <f t="shared" si="25"/>
        <v>25.301202706730432</v>
      </c>
      <c r="AU63" s="39">
        <f t="shared" si="10"/>
        <v>27.004377324070379</v>
      </c>
      <c r="AV63" s="39">
        <f t="shared" si="26"/>
        <v>22.827126761364969</v>
      </c>
      <c r="AW63" s="39">
        <f t="shared" si="12"/>
        <v>25.879099356322484</v>
      </c>
      <c r="AX63" s="39">
        <f t="shared" si="13"/>
        <v>29.344182067638382</v>
      </c>
      <c r="AY63" s="42">
        <f t="shared" si="17"/>
        <v>1.8946080965858054</v>
      </c>
      <c r="AZ63" s="42">
        <v>0.99486862741537208</v>
      </c>
      <c r="BA63" s="30">
        <f t="shared" si="22"/>
        <v>1.1201654706266282</v>
      </c>
      <c r="BB63" s="39">
        <f t="shared" si="18"/>
        <v>0.22684807022720202</v>
      </c>
      <c r="BC63" s="42">
        <f t="shared" si="27"/>
        <v>5.6736015831399209</v>
      </c>
    </row>
    <row r="64" spans="1:55" x14ac:dyDescent="0.35">
      <c r="A64" s="11" t="s">
        <v>74</v>
      </c>
      <c r="B64" s="11" t="s">
        <v>0</v>
      </c>
      <c r="C64" s="11" t="s">
        <v>135</v>
      </c>
      <c r="D64" s="38">
        <v>2994.7935570278651</v>
      </c>
      <c r="E64" s="38">
        <v>319.00213891573566</v>
      </c>
      <c r="F64" s="38">
        <v>514.41528818302561</v>
      </c>
      <c r="G64" s="38">
        <v>65.845367461318773</v>
      </c>
      <c r="H64" s="38">
        <v>20.740540732022453</v>
      </c>
      <c r="I64" s="38">
        <v>21.852523418392668</v>
      </c>
      <c r="J64" s="38">
        <v>1.3166855845620467</v>
      </c>
      <c r="K64" s="38">
        <v>41.326521228970712</v>
      </c>
      <c r="L64" s="38">
        <v>47.464672603114494</v>
      </c>
      <c r="M64" s="39">
        <v>0.37650467906753049</v>
      </c>
      <c r="N64" s="39">
        <v>2.2983391867561913</v>
      </c>
      <c r="O64" s="39">
        <v>0.13535712667740782</v>
      </c>
      <c r="P64" s="39">
        <v>0.38541386538117717</v>
      </c>
      <c r="Q64" s="39">
        <v>0.11006612744012105</v>
      </c>
      <c r="R64" s="39">
        <v>1.1083311699414462</v>
      </c>
      <c r="S64" s="39">
        <v>1.254926643638695</v>
      </c>
      <c r="T64" s="39">
        <v>0.87801135697429633</v>
      </c>
      <c r="U64" s="39">
        <v>3.5611822963024227</v>
      </c>
      <c r="V64" s="39">
        <v>0.75435709988141364</v>
      </c>
      <c r="W64" s="39">
        <v>5.5392355695835471</v>
      </c>
      <c r="X64" s="39">
        <v>1.256745504205399</v>
      </c>
      <c r="Y64" s="39">
        <v>4.1379162001331533</v>
      </c>
      <c r="Z64" s="39">
        <v>0.56864590984138264</v>
      </c>
      <c r="AA64" s="39">
        <v>3.6397573241115886</v>
      </c>
      <c r="AB64" s="39">
        <v>0.58983332210753481</v>
      </c>
      <c r="AC64" s="39">
        <v>0.58056404020695507</v>
      </c>
      <c r="AD64" s="39">
        <v>8.6880664772232951E-3</v>
      </c>
      <c r="AE64" s="39">
        <v>3.2063315895715178E-2</v>
      </c>
      <c r="AF64" s="39">
        <v>1.3062495396878203E-2</v>
      </c>
      <c r="AG64" s="38">
        <f t="shared" si="0"/>
        <v>81.756135957360783</v>
      </c>
      <c r="AH64" s="38" t="str">
        <f t="shared" si="20"/>
        <v>эклогиты B</v>
      </c>
      <c r="AI64" s="11" t="str">
        <f t="shared" si="1"/>
        <v>724-4</v>
      </c>
      <c r="AJ64" s="39">
        <f t="shared" si="2"/>
        <v>0.57112711678231154</v>
      </c>
      <c r="AK64" s="39">
        <f t="shared" si="3"/>
        <v>0.62976121794309992</v>
      </c>
      <c r="AL64" s="39">
        <f t="shared" si="4"/>
        <v>1.1585908151591688</v>
      </c>
      <c r="AM64" s="39">
        <f t="shared" si="5"/>
        <v>2.3733001497675508</v>
      </c>
      <c r="AN64" s="39"/>
      <c r="AO64" s="39">
        <f t="shared" si="6"/>
        <v>8.2021349257431044</v>
      </c>
      <c r="AP64" s="39">
        <f t="shared" si="7"/>
        <v>15.138126844384418</v>
      </c>
      <c r="AQ64" s="39">
        <f t="shared" si="8"/>
        <v>17.329354239914466</v>
      </c>
      <c r="AR64" s="39">
        <f t="shared" si="15"/>
        <v>20.169975932658119</v>
      </c>
      <c r="AS64" s="39">
        <f t="shared" si="9"/>
        <v>21.80801405347853</v>
      </c>
      <c r="AT64" s="39">
        <f t="shared" si="25"/>
        <v>22.203984173240265</v>
      </c>
      <c r="AU64" s="39">
        <f t="shared" si="10"/>
        <v>25.002514804429929</v>
      </c>
      <c r="AV64" s="39">
        <f t="shared" si="26"/>
        <v>22.29983960162285</v>
      </c>
      <c r="AW64" s="39">
        <f t="shared" si="12"/>
        <v>21.410337200656404</v>
      </c>
      <c r="AX64" s="39">
        <f t="shared" si="13"/>
        <v>23.221784334942317</v>
      </c>
      <c r="AY64" s="42">
        <f t="shared" si="17"/>
        <v>1.1485281410485819</v>
      </c>
      <c r="AZ64" s="42"/>
      <c r="BA64" s="30">
        <f t="shared" si="22"/>
        <v>1.2697478776486328</v>
      </c>
      <c r="BB64" s="39">
        <f t="shared" si="18"/>
        <v>6.9631519348673482E-2</v>
      </c>
      <c r="BC64" s="42">
        <f t="shared" si="27"/>
        <v>7.0794061358205083</v>
      </c>
    </row>
    <row r="65" spans="1:55" x14ac:dyDescent="0.35">
      <c r="A65" s="11" t="s">
        <v>74</v>
      </c>
      <c r="B65" s="11" t="s">
        <v>0</v>
      </c>
      <c r="C65" s="11" t="s">
        <v>135</v>
      </c>
      <c r="D65" s="38">
        <v>4142.8664158329093</v>
      </c>
      <c r="E65" s="38">
        <v>347.13355237411179</v>
      </c>
      <c r="F65" s="38">
        <v>1011.8808417455912</v>
      </c>
      <c r="G65" s="38">
        <v>58.077028081974653</v>
      </c>
      <c r="H65" s="38">
        <v>22.165796905174759</v>
      </c>
      <c r="I65" s="38">
        <v>16.623047909778816</v>
      </c>
      <c r="J65" s="38">
        <v>1.0445947552702251</v>
      </c>
      <c r="K65" s="38">
        <v>49.17616066956716</v>
      </c>
      <c r="L65" s="38">
        <v>112.42884065955801</v>
      </c>
      <c r="M65" s="39">
        <v>0.47309404727931054</v>
      </c>
      <c r="N65" s="39">
        <v>0.65526018879072301</v>
      </c>
      <c r="O65" s="39">
        <v>0.14173859710844727</v>
      </c>
      <c r="P65" s="39">
        <v>0.53807570517319747</v>
      </c>
      <c r="Q65" s="39">
        <v>0.13546228198958479</v>
      </c>
      <c r="R65" s="39">
        <v>1.8299272958906447</v>
      </c>
      <c r="S65" s="39">
        <v>1.673244156279907</v>
      </c>
      <c r="T65" s="39">
        <v>0.9590028126948219</v>
      </c>
      <c r="U65" s="39">
        <v>3.2929541097755619</v>
      </c>
      <c r="V65" s="39">
        <v>0.77255181061038525</v>
      </c>
      <c r="W65" s="39">
        <v>5.550763331740872</v>
      </c>
      <c r="X65" s="39">
        <v>1.4628785553889621</v>
      </c>
      <c r="Y65" s="39">
        <v>4.8703553044510324</v>
      </c>
      <c r="Z65" s="39">
        <v>0.79434768139209022</v>
      </c>
      <c r="AA65" s="39">
        <v>5.486839730789244</v>
      </c>
      <c r="AB65" s="39">
        <v>0.83660804018213475</v>
      </c>
      <c r="AC65" s="39">
        <v>1.7147679538043934</v>
      </c>
      <c r="AD65" s="39">
        <v>2.2202213504978464E-2</v>
      </c>
      <c r="AE65" s="39" t="s">
        <v>72</v>
      </c>
      <c r="AF65" s="39">
        <v>1.7879273098252848E-2</v>
      </c>
      <c r="AG65" s="38">
        <f t="shared" si="0"/>
        <v>65.565046518464953</v>
      </c>
      <c r="AH65" s="38" t="str">
        <f t="shared" si="20"/>
        <v>эклогиты B</v>
      </c>
      <c r="AI65" s="11" t="str">
        <f t="shared" si="1"/>
        <v>724-4</v>
      </c>
      <c r="AJ65" s="39">
        <f t="shared" si="2"/>
        <v>0.59805315235631762</v>
      </c>
      <c r="AK65" s="39">
        <f t="shared" si="3"/>
        <v>0.87920866858365598</v>
      </c>
      <c r="AL65" s="39">
        <f t="shared" si="4"/>
        <v>1.4259187577851031</v>
      </c>
      <c r="AM65" s="39">
        <f t="shared" si="5"/>
        <v>3.9184738670035215</v>
      </c>
      <c r="AN65" s="39"/>
      <c r="AO65" s="39">
        <f t="shared" si="6"/>
        <v>10.936236315554948</v>
      </c>
      <c r="AP65" s="39">
        <f t="shared" si="7"/>
        <v>16.534531253358999</v>
      </c>
      <c r="AQ65" s="39">
        <f t="shared" si="8"/>
        <v>16.02410759014872</v>
      </c>
      <c r="AR65" s="39">
        <f t="shared" si="15"/>
        <v>20.656465524341851</v>
      </c>
      <c r="AS65" s="39">
        <f t="shared" si="9"/>
        <v>21.853398943861702</v>
      </c>
      <c r="AT65" s="39">
        <f t="shared" si="25"/>
        <v>25.845910872596505</v>
      </c>
      <c r="AU65" s="39">
        <f t="shared" si="10"/>
        <v>29.4281287278008</v>
      </c>
      <c r="AV65" s="39">
        <f t="shared" si="26"/>
        <v>31.150889466356482</v>
      </c>
      <c r="AW65" s="39">
        <f t="shared" si="12"/>
        <v>32.275527828172024</v>
      </c>
      <c r="AX65" s="39">
        <f t="shared" si="13"/>
        <v>32.937324416619482</v>
      </c>
      <c r="AY65" s="42">
        <f t="shared" si="17"/>
        <v>2.2862468140815024</v>
      </c>
      <c r="AZ65" s="42">
        <v>0.67708881664784859</v>
      </c>
      <c r="BA65" s="30">
        <f t="shared" si="22"/>
        <v>1.2490246751571563</v>
      </c>
      <c r="BB65" s="39">
        <f t="shared" si="18"/>
        <v>5.4685463545231558E-2</v>
      </c>
      <c r="BC65" s="42">
        <f t="shared" si="27"/>
        <v>7.6696068803683719</v>
      </c>
    </row>
    <row r="66" spans="1:55" x14ac:dyDescent="0.35">
      <c r="A66" s="48" t="s">
        <v>69</v>
      </c>
      <c r="B66" s="11" t="s">
        <v>93</v>
      </c>
      <c r="C66" s="11" t="s">
        <v>124</v>
      </c>
      <c r="D66" s="38">
        <v>891.47657520675637</v>
      </c>
      <c r="E66" s="38">
        <v>170.71584960431179</v>
      </c>
      <c r="F66" s="38">
        <v>1458.918452891771</v>
      </c>
      <c r="G66" s="38">
        <v>44.001611225781119</v>
      </c>
      <c r="H66" s="38">
        <v>28.741780612060808</v>
      </c>
      <c r="I66" s="38">
        <v>13.79701447959418</v>
      </c>
      <c r="J66" s="39">
        <v>1.8997124399101398E-2</v>
      </c>
      <c r="K66" s="38">
        <v>18.080179202248864</v>
      </c>
      <c r="L66" s="38">
        <v>11.988744061158096</v>
      </c>
      <c r="M66" s="39">
        <v>7.6378508994270178E-2</v>
      </c>
      <c r="N66" s="38" t="s">
        <v>72</v>
      </c>
      <c r="O66" s="38" t="s">
        <v>72</v>
      </c>
      <c r="P66" s="39">
        <v>0.167945871100557</v>
      </c>
      <c r="Q66" s="38" t="s">
        <v>72</v>
      </c>
      <c r="R66" s="39">
        <v>0.94844067080935091</v>
      </c>
      <c r="S66" s="38" t="s">
        <v>72</v>
      </c>
      <c r="T66" s="39">
        <v>0.1899102173127028</v>
      </c>
      <c r="U66" s="39">
        <v>0.89018685359008187</v>
      </c>
      <c r="V66" s="39">
        <v>0.26657528721830259</v>
      </c>
      <c r="W66" s="39">
        <v>2.2679985865117018</v>
      </c>
      <c r="X66" s="39">
        <v>0.62151079938789089</v>
      </c>
      <c r="Y66" s="39">
        <v>2.5132254461832115</v>
      </c>
      <c r="Z66" s="39">
        <v>0.44423897184324168</v>
      </c>
      <c r="AA66" s="39">
        <v>2.9040740161280261</v>
      </c>
      <c r="AB66" s="39">
        <v>0.4056285383996393</v>
      </c>
      <c r="AC66" s="38" t="s">
        <v>72</v>
      </c>
      <c r="AD66" s="38" t="s">
        <v>72</v>
      </c>
      <c r="AE66" s="38" t="s">
        <v>72</v>
      </c>
      <c r="AF66" s="38" t="s">
        <v>72</v>
      </c>
      <c r="AG66" s="38"/>
      <c r="AH66" s="38" t="str">
        <f t="shared" si="20"/>
        <v>пироксениты низко Са</v>
      </c>
      <c r="AI66" s="11" t="str">
        <f t="shared" si="1"/>
        <v>903-1</v>
      </c>
      <c r="AJ66" s="39" t="e">
        <f t="shared" si="2"/>
        <v>#VALUE!</v>
      </c>
      <c r="AK66" s="39">
        <f t="shared" si="3"/>
        <v>0.2744213580074461</v>
      </c>
      <c r="AL66" s="39" t="e">
        <f t="shared" si="4"/>
        <v>#VALUE!</v>
      </c>
      <c r="AM66" s="39">
        <f t="shared" si="5"/>
        <v>2.0309222073005371</v>
      </c>
      <c r="AN66" s="39"/>
      <c r="AO66" s="39"/>
      <c r="AP66" s="39">
        <f t="shared" si="7"/>
        <v>3.274314091598324</v>
      </c>
      <c r="AQ66" s="39">
        <f t="shared" si="8"/>
        <v>4.33180950652108</v>
      </c>
      <c r="AR66" s="39">
        <f t="shared" si="15"/>
        <v>7.1276814764252023</v>
      </c>
      <c r="AS66" s="39">
        <f t="shared" si="9"/>
        <v>8.9291282933531573</v>
      </c>
      <c r="AT66" s="39">
        <f t="shared" si="25"/>
        <v>10.980756172930935</v>
      </c>
      <c r="AU66" s="39">
        <f t="shared" si="10"/>
        <v>15.185652242798861</v>
      </c>
      <c r="AV66" s="39">
        <f t="shared" si="26"/>
        <v>17.421136150715363</v>
      </c>
      <c r="AW66" s="39">
        <f t="shared" si="12"/>
        <v>17.08278833016486</v>
      </c>
      <c r="AX66" s="39">
        <f t="shared" si="13"/>
        <v>15.969627496048792</v>
      </c>
      <c r="AY66" s="42">
        <f t="shared" si="17"/>
        <v>0.66308767889130782</v>
      </c>
      <c r="AZ66" s="42">
        <v>0.52269735600399991</v>
      </c>
      <c r="BA66" s="30"/>
      <c r="BB66" s="39"/>
      <c r="BC66" s="11"/>
    </row>
    <row r="67" spans="1:55" x14ac:dyDescent="0.35">
      <c r="A67" s="48" t="s">
        <v>69</v>
      </c>
      <c r="B67" s="11" t="s">
        <v>93</v>
      </c>
      <c r="C67" s="11" t="s">
        <v>124</v>
      </c>
      <c r="D67" s="38">
        <v>945.36251525510124</v>
      </c>
      <c r="E67" s="38">
        <v>190.09875319085702</v>
      </c>
      <c r="F67" s="38">
        <v>1285.5086039251314</v>
      </c>
      <c r="G67" s="38">
        <v>47.802374916301815</v>
      </c>
      <c r="H67" s="38">
        <v>27.992009735393935</v>
      </c>
      <c r="I67" s="38">
        <v>14.033173257595291</v>
      </c>
      <c r="J67" s="39">
        <v>0.11423420527369378</v>
      </c>
      <c r="K67" s="38">
        <v>16.770973000457801</v>
      </c>
      <c r="L67" s="38">
        <v>9.6738940984985931</v>
      </c>
      <c r="M67" s="39">
        <v>1.6394664674058541E-2</v>
      </c>
      <c r="N67" s="38" t="s">
        <v>72</v>
      </c>
      <c r="O67" s="38" t="s">
        <v>72</v>
      </c>
      <c r="P67" s="39">
        <v>0.18587494113269867</v>
      </c>
      <c r="Q67" s="38" t="s">
        <v>72</v>
      </c>
      <c r="R67" s="39">
        <v>0.63378113631685007</v>
      </c>
      <c r="S67" s="38" t="s">
        <v>72</v>
      </c>
      <c r="T67" s="39">
        <v>0.25416036582035928</v>
      </c>
      <c r="U67" s="39">
        <v>1.1208868142927111</v>
      </c>
      <c r="V67" s="39">
        <v>0.27155094348173114</v>
      </c>
      <c r="W67" s="39">
        <v>2.4207370772181354</v>
      </c>
      <c r="X67" s="39">
        <v>0.64986928961464363</v>
      </c>
      <c r="Y67" s="39">
        <v>2.2686403658157417</v>
      </c>
      <c r="Z67" s="39">
        <v>0.37983371894604323</v>
      </c>
      <c r="AA67" s="39">
        <v>2.9299396945905309</v>
      </c>
      <c r="AB67" s="39">
        <v>0.38240840477249033</v>
      </c>
      <c r="AC67" s="38" t="s">
        <v>72</v>
      </c>
      <c r="AD67" s="38" t="s">
        <v>72</v>
      </c>
      <c r="AE67" s="38" t="s">
        <v>72</v>
      </c>
      <c r="AF67" s="38" t="s">
        <v>72</v>
      </c>
      <c r="AG67" s="38"/>
      <c r="AH67" s="38" t="str">
        <f t="shared" si="20"/>
        <v>пироксениты низко Са</v>
      </c>
      <c r="AI67" s="11" t="str">
        <f t="shared" si="1"/>
        <v>903-1</v>
      </c>
      <c r="AJ67" s="39" t="e">
        <f t="shared" si="2"/>
        <v>#VALUE!</v>
      </c>
      <c r="AK67" s="39">
        <f t="shared" si="3"/>
        <v>0.30371722407303703</v>
      </c>
      <c r="AL67" s="39" t="e">
        <f t="shared" si="4"/>
        <v>#VALUE!</v>
      </c>
      <c r="AM67" s="39">
        <f t="shared" si="5"/>
        <v>1.3571330542116704</v>
      </c>
      <c r="AN67" s="39"/>
      <c r="AO67" s="39"/>
      <c r="AP67" s="39">
        <f t="shared" si="7"/>
        <v>4.3820752727648147</v>
      </c>
      <c r="AQ67" s="39">
        <f t="shared" si="8"/>
        <v>5.4544370525192756</v>
      </c>
      <c r="AR67" s="39">
        <f t="shared" si="15"/>
        <v>7.2607204139500299</v>
      </c>
      <c r="AS67" s="39">
        <f t="shared" si="9"/>
        <v>9.5304609339296658</v>
      </c>
      <c r="AT67" s="39">
        <f t="shared" si="25"/>
        <v>11.481789569163315</v>
      </c>
      <c r="AU67" s="39">
        <f t="shared" si="10"/>
        <v>13.707796772300552</v>
      </c>
      <c r="AV67" s="39">
        <f t="shared" si="26"/>
        <v>14.895439958668362</v>
      </c>
      <c r="AW67" s="39">
        <f t="shared" si="12"/>
        <v>17.234939379944297</v>
      </c>
      <c r="AX67" s="39">
        <f t="shared" si="13"/>
        <v>15.055449006790958</v>
      </c>
      <c r="AY67" s="42">
        <f t="shared" si="17"/>
        <v>0.57682366421044995</v>
      </c>
      <c r="AZ67" s="42">
        <v>0.55297327851468592</v>
      </c>
      <c r="BA67" s="30"/>
      <c r="BB67" s="39"/>
      <c r="BC67" s="11"/>
    </row>
    <row r="68" spans="1:55" x14ac:dyDescent="0.35">
      <c r="A68" s="48" t="s">
        <v>69</v>
      </c>
      <c r="B68" s="11" t="s">
        <v>93</v>
      </c>
      <c r="C68" s="11" t="s">
        <v>124</v>
      </c>
      <c r="D68" s="38">
        <v>4804.2211962881529</v>
      </c>
      <c r="E68" s="38">
        <v>385.09596129717403</v>
      </c>
      <c r="F68" s="38">
        <v>1161.835889598415</v>
      </c>
      <c r="G68" s="38">
        <v>37.561217618505175</v>
      </c>
      <c r="H68" s="38">
        <v>412.91840555515512</v>
      </c>
      <c r="I68" s="38">
        <v>17.86179840414605</v>
      </c>
      <c r="J68" s="38">
        <v>200.28354447617681</v>
      </c>
      <c r="K68" s="38">
        <v>6.3064718917820928</v>
      </c>
      <c r="L68" s="38">
        <v>112.85180847721087</v>
      </c>
      <c r="M68" s="38">
        <v>31.162720647731128</v>
      </c>
      <c r="N68" s="38">
        <v>172.81378674631816</v>
      </c>
      <c r="O68" s="38">
        <v>6.158778144024657</v>
      </c>
      <c r="P68" s="38">
        <v>16.292054182792651</v>
      </c>
      <c r="Q68" s="38">
        <v>2.8913249582027571</v>
      </c>
      <c r="R68" s="38">
        <v>12.585495541636437</v>
      </c>
      <c r="S68" s="39">
        <v>3.5615168955379293</v>
      </c>
      <c r="T68" s="39">
        <v>1.1242495885860482</v>
      </c>
      <c r="U68" s="39">
        <v>2.8988833508382799</v>
      </c>
      <c r="V68" s="39">
        <v>0.32100391351079216</v>
      </c>
      <c r="W68" s="39">
        <v>1.3066332318511411</v>
      </c>
      <c r="X68" s="39">
        <v>0.19813741312807442</v>
      </c>
      <c r="Y68" s="39">
        <v>0.49847593694013526</v>
      </c>
      <c r="Z68" s="38" t="s">
        <v>72</v>
      </c>
      <c r="AA68" s="38" t="s">
        <v>72</v>
      </c>
      <c r="AB68" s="38" t="s">
        <v>72</v>
      </c>
      <c r="AC68" s="39">
        <v>4.037737187518518</v>
      </c>
      <c r="AD68" s="39">
        <v>2.4096178626731382</v>
      </c>
      <c r="AE68" s="39">
        <v>0.22555479717837124</v>
      </c>
      <c r="AF68" s="39">
        <v>4.5796979667766649E-2</v>
      </c>
      <c r="AG68" s="38">
        <f t="shared" si="0"/>
        <v>27.949270404735401</v>
      </c>
      <c r="AH68" s="38" t="str">
        <f t="shared" si="20"/>
        <v>пироксениты низко Са</v>
      </c>
      <c r="AI68" s="11" t="str">
        <f t="shared" si="1"/>
        <v>903-1</v>
      </c>
      <c r="AJ68" s="39">
        <f t="shared" si="2"/>
        <v>25.986405670990116</v>
      </c>
      <c r="AK68" s="39">
        <f t="shared" si="3"/>
        <v>26.621003566654657</v>
      </c>
      <c r="AL68" s="39">
        <f t="shared" si="4"/>
        <v>30.434999560029024</v>
      </c>
      <c r="AM68" s="39">
        <f t="shared" si="5"/>
        <v>26.949669254039478</v>
      </c>
      <c r="AN68" s="39"/>
      <c r="AO68" s="39">
        <f t="shared" si="6"/>
        <v>23.277888206130257</v>
      </c>
      <c r="AP68" s="39">
        <f t="shared" si="7"/>
        <v>19.383613596311175</v>
      </c>
      <c r="AQ68" s="39">
        <f t="shared" si="8"/>
        <v>14.106488325247104</v>
      </c>
      <c r="AR68" s="39">
        <f t="shared" si="15"/>
        <v>8.5829923398607519</v>
      </c>
      <c r="AS68" s="39">
        <f t="shared" si="9"/>
        <v>5.1442253222485865</v>
      </c>
      <c r="AT68" s="39">
        <f t="shared" si="25"/>
        <v>3.5006610093299368</v>
      </c>
      <c r="AU68" s="39">
        <f t="shared" si="10"/>
        <v>3.0119391960129018</v>
      </c>
      <c r="AV68" s="39"/>
      <c r="AW68" s="39"/>
      <c r="AX68" s="39"/>
      <c r="AY68" s="11"/>
      <c r="AZ68" s="42"/>
      <c r="BA68" s="30">
        <f t="shared" si="22"/>
        <v>1.0696790689852995</v>
      </c>
      <c r="BB68" s="39">
        <f t="shared" si="18"/>
        <v>1.116355806887438</v>
      </c>
      <c r="BC68" s="11"/>
    </row>
    <row r="69" spans="1:55" x14ac:dyDescent="0.35">
      <c r="A69" s="48" t="s">
        <v>69</v>
      </c>
      <c r="B69" s="11" t="s">
        <v>93</v>
      </c>
      <c r="C69" s="11" t="s">
        <v>124</v>
      </c>
      <c r="D69" s="38">
        <v>944.96818982556522</v>
      </c>
      <c r="E69" s="38">
        <v>184.51026236932398</v>
      </c>
      <c r="F69" s="38">
        <v>1399.2834209066759</v>
      </c>
      <c r="G69" s="38">
        <v>46.541230988199374</v>
      </c>
      <c r="H69" s="38">
        <v>28.426309668860689</v>
      </c>
      <c r="I69" s="38">
        <v>13.138015725994213</v>
      </c>
      <c r="J69" s="39">
        <v>2.4405540870172431E-2</v>
      </c>
      <c r="K69" s="38">
        <v>17.157321048591502</v>
      </c>
      <c r="L69" s="38">
        <v>9.9097572803454774</v>
      </c>
      <c r="M69" s="39">
        <v>5.1588894155388205E-2</v>
      </c>
      <c r="N69" s="39">
        <v>0</v>
      </c>
      <c r="O69" s="38" t="s">
        <v>72</v>
      </c>
      <c r="P69" s="39">
        <v>0.163895694002064</v>
      </c>
      <c r="Q69" s="38" t="s">
        <v>72</v>
      </c>
      <c r="R69" s="38" t="s">
        <v>72</v>
      </c>
      <c r="S69" s="38" t="s">
        <v>72</v>
      </c>
      <c r="T69" s="38" t="s">
        <v>72</v>
      </c>
      <c r="U69" s="39">
        <v>1.2743836624167966</v>
      </c>
      <c r="V69" s="39">
        <v>0.16960641839452781</v>
      </c>
      <c r="W69" s="39">
        <v>2.0230879692651733</v>
      </c>
      <c r="X69" s="39">
        <v>0.61893844540049603</v>
      </c>
      <c r="Y69" s="39">
        <v>2.1429473866912998</v>
      </c>
      <c r="Z69" s="39">
        <v>0.3960302353268052</v>
      </c>
      <c r="AA69" s="39">
        <v>2.7139741352797944</v>
      </c>
      <c r="AB69" s="39">
        <v>0.37335435407600054</v>
      </c>
      <c r="AC69" s="38" t="s">
        <v>72</v>
      </c>
      <c r="AD69" s="38" t="s">
        <v>72</v>
      </c>
      <c r="AE69" s="38" t="s">
        <v>72</v>
      </c>
      <c r="AF69" s="38" t="s">
        <v>72</v>
      </c>
      <c r="AG69" s="11"/>
      <c r="AH69" s="38" t="str">
        <f t="shared" si="20"/>
        <v>пироксениты низко Са</v>
      </c>
      <c r="AI69" s="11" t="str">
        <f t="shared" si="1"/>
        <v>903-1</v>
      </c>
      <c r="AJ69" s="39" t="e">
        <f t="shared" si="2"/>
        <v>#VALUE!</v>
      </c>
      <c r="AK69" s="39">
        <f t="shared" si="3"/>
        <v>0.26780342157199999</v>
      </c>
      <c r="AL69" s="39" t="e">
        <f t="shared" si="4"/>
        <v>#VALUE!</v>
      </c>
      <c r="AM69" s="39" t="e">
        <f t="shared" si="5"/>
        <v>#VALUE!</v>
      </c>
      <c r="AN69" s="39"/>
      <c r="AO69" s="39"/>
      <c r="AP69" s="39"/>
      <c r="AQ69" s="39">
        <f t="shared" si="8"/>
        <v>6.201380352393171</v>
      </c>
      <c r="AR69" s="39">
        <f t="shared" si="15"/>
        <v>4.5349309731157161</v>
      </c>
      <c r="AS69" s="39">
        <f t="shared" si="9"/>
        <v>7.964913264823517</v>
      </c>
      <c r="AT69" s="39">
        <f t="shared" si="25"/>
        <v>10.935308222623606</v>
      </c>
      <c r="AU69" s="39">
        <f t="shared" si="10"/>
        <v>12.948322578195164</v>
      </c>
      <c r="AV69" s="39">
        <f t="shared" si="26"/>
        <v>15.530597463796283</v>
      </c>
      <c r="AW69" s="39">
        <f t="shared" si="12"/>
        <v>15.964553736939965</v>
      </c>
      <c r="AX69" s="39">
        <f t="shared" si="13"/>
        <v>14.698990317952777</v>
      </c>
      <c r="AY69" s="42">
        <f t="shared" si="17"/>
        <v>0.57758185280090679</v>
      </c>
      <c r="AZ69" s="42">
        <v>0.4989123652353471</v>
      </c>
      <c r="BA69" s="30"/>
      <c r="BB69" s="39"/>
      <c r="BC69" s="11"/>
    </row>
    <row r="70" spans="1:55" x14ac:dyDescent="0.35">
      <c r="A70" s="48" t="s">
        <v>69</v>
      </c>
      <c r="B70" s="11" t="s">
        <v>93</v>
      </c>
      <c r="C70" s="11" t="s">
        <v>124</v>
      </c>
      <c r="D70" s="38">
        <v>1080.1062576973627</v>
      </c>
      <c r="E70" s="38">
        <v>195.09427272877946</v>
      </c>
      <c r="F70" s="38">
        <v>1467.1404739988848</v>
      </c>
      <c r="G70" s="38">
        <v>45.007427655709805</v>
      </c>
      <c r="H70" s="38">
        <v>29.213561991264626</v>
      </c>
      <c r="I70" s="38">
        <v>10.99597222625818</v>
      </c>
      <c r="J70" s="38" t="s">
        <v>72</v>
      </c>
      <c r="K70" s="38">
        <v>17.075206241037954</v>
      </c>
      <c r="L70" s="38">
        <v>8.7597451373080535</v>
      </c>
      <c r="M70" s="39">
        <v>5.9714324077636417E-2</v>
      </c>
      <c r="N70" s="39">
        <v>0</v>
      </c>
      <c r="O70" s="39">
        <v>9.5692971474242907E-3</v>
      </c>
      <c r="P70" s="39">
        <v>0.12218965731853669</v>
      </c>
      <c r="Q70" s="38" t="s">
        <v>72</v>
      </c>
      <c r="R70" s="38" t="s">
        <v>72</v>
      </c>
      <c r="S70" s="39">
        <v>0.23847805244169762</v>
      </c>
      <c r="T70" s="38" t="s">
        <v>72</v>
      </c>
      <c r="U70" s="38" t="s">
        <v>72</v>
      </c>
      <c r="V70" s="39">
        <v>0.28304790794486123</v>
      </c>
      <c r="W70" s="39">
        <v>2.0848479011377701</v>
      </c>
      <c r="X70" s="39">
        <v>0.67497247540646232</v>
      </c>
      <c r="Y70" s="39">
        <v>2.3409334709812422</v>
      </c>
      <c r="Z70" s="39">
        <v>0.43491951362984649</v>
      </c>
      <c r="AA70" s="39">
        <v>2.7556124715588202</v>
      </c>
      <c r="AB70" s="39">
        <v>0.41099701918983783</v>
      </c>
      <c r="AC70" s="38" t="s">
        <v>72</v>
      </c>
      <c r="AD70" s="38" t="s">
        <v>72</v>
      </c>
      <c r="AE70" s="38" t="s">
        <v>72</v>
      </c>
      <c r="AF70" s="38" t="s">
        <v>72</v>
      </c>
      <c r="AG70" s="11"/>
      <c r="AH70" s="38" t="str">
        <f t="shared" si="20"/>
        <v>пироксениты низко Са</v>
      </c>
      <c r="AI70" s="11" t="str">
        <f t="shared" si="1"/>
        <v>903-1</v>
      </c>
      <c r="AJ70" s="39">
        <f t="shared" si="2"/>
        <v>4.0376781212760719E-2</v>
      </c>
      <c r="AK70" s="39">
        <f t="shared" si="3"/>
        <v>0.19965630280806648</v>
      </c>
      <c r="AL70" s="39" t="e">
        <f t="shared" si="4"/>
        <v>#VALUE!</v>
      </c>
      <c r="AM70" s="39" t="e">
        <f t="shared" si="5"/>
        <v>#VALUE!</v>
      </c>
      <c r="AN70" s="39"/>
      <c r="AO70" s="39">
        <f t="shared" si="6"/>
        <v>1.5586800813182851</v>
      </c>
      <c r="AP70" s="39"/>
      <c r="AQ70" s="39"/>
      <c r="AR70" s="39">
        <f t="shared" si="15"/>
        <v>7.5681258808786422</v>
      </c>
      <c r="AS70" s="39">
        <f t="shared" si="9"/>
        <v>8.2080626029046062</v>
      </c>
      <c r="AT70" s="39">
        <f t="shared" si="25"/>
        <v>11.925308752764353</v>
      </c>
      <c r="AU70" s="39">
        <f t="shared" si="10"/>
        <v>14.144613117711433</v>
      </c>
      <c r="AV70" s="39">
        <f t="shared" si="26"/>
        <v>17.055667201170451</v>
      </c>
      <c r="AW70" s="39">
        <f t="shared" si="12"/>
        <v>16.209485126816588</v>
      </c>
      <c r="AX70" s="39">
        <f t="shared" si="13"/>
        <v>16.180985007473932</v>
      </c>
      <c r="AY70" s="42">
        <f t="shared" si="17"/>
        <v>0.5130096242266865</v>
      </c>
      <c r="AZ70" s="42">
        <v>0.50637404820004939</v>
      </c>
      <c r="BA70" s="30"/>
      <c r="BB70" s="39">
        <f t="shared" si="18"/>
        <v>2.5904469875955072E-2</v>
      </c>
      <c r="BC70" s="11"/>
    </row>
    <row r="71" spans="1:55" x14ac:dyDescent="0.35">
      <c r="A71" s="48" t="s">
        <v>69</v>
      </c>
      <c r="B71" s="11" t="s">
        <v>93</v>
      </c>
      <c r="C71" s="11" t="s">
        <v>124</v>
      </c>
      <c r="D71" s="38">
        <v>851.46087717267494</v>
      </c>
      <c r="E71" s="38">
        <v>164.05397111612382</v>
      </c>
      <c r="F71" s="38">
        <v>1424.0427167417895</v>
      </c>
      <c r="G71" s="38">
        <v>49.649215343373079</v>
      </c>
      <c r="H71" s="38">
        <v>27.254176416010644</v>
      </c>
      <c r="I71" s="38">
        <v>14.220636842297266</v>
      </c>
      <c r="J71" s="39">
        <v>0.22425351216295716</v>
      </c>
      <c r="K71" s="38">
        <v>18.027283248845361</v>
      </c>
      <c r="L71" s="38">
        <v>17.503740565734432</v>
      </c>
      <c r="M71" s="39">
        <v>9.0565819150028717E-2</v>
      </c>
      <c r="N71" s="39">
        <v>4.5314813962336768E-2</v>
      </c>
      <c r="O71" s="38" t="s">
        <v>72</v>
      </c>
      <c r="P71" s="39">
        <v>0.18203843985620557</v>
      </c>
      <c r="Q71" s="38" t="s">
        <v>72</v>
      </c>
      <c r="R71" s="39">
        <v>0.85425761957247348</v>
      </c>
      <c r="S71" s="39">
        <v>0.68002203333763156</v>
      </c>
      <c r="T71" s="39">
        <v>0.32779860700494451</v>
      </c>
      <c r="U71" s="39">
        <v>1.2774442239815438</v>
      </c>
      <c r="V71" s="39">
        <v>0.25972721116765429</v>
      </c>
      <c r="W71" s="39">
        <v>2.0758421356188657</v>
      </c>
      <c r="X71" s="39">
        <v>0.61378261608634466</v>
      </c>
      <c r="Y71" s="39">
        <v>2.5053320681062603</v>
      </c>
      <c r="Z71" s="39">
        <v>0.35648585240120528</v>
      </c>
      <c r="AA71" s="39">
        <v>2.9168998082938025</v>
      </c>
      <c r="AB71" s="39">
        <v>0.46605407229559742</v>
      </c>
      <c r="AC71" s="38" t="s">
        <v>72</v>
      </c>
      <c r="AD71" s="38" t="s">
        <v>72</v>
      </c>
      <c r="AE71" s="38" t="s">
        <v>72</v>
      </c>
      <c r="AF71" s="38" t="s">
        <v>72</v>
      </c>
      <c r="AG71" s="11"/>
      <c r="AH71" s="38" t="str">
        <f t="shared" si="20"/>
        <v>пироксениты низко Са</v>
      </c>
      <c r="AI71" s="11" t="str">
        <f t="shared" si="1"/>
        <v>903-1</v>
      </c>
      <c r="AJ71" s="39" t="e">
        <f t="shared" si="2"/>
        <v>#VALUE!</v>
      </c>
      <c r="AK71" s="39">
        <f t="shared" si="3"/>
        <v>0.29744843113759084</v>
      </c>
      <c r="AL71" s="39" t="e">
        <f t="shared" si="4"/>
        <v>#VALUE!</v>
      </c>
      <c r="AM71" s="39">
        <f t="shared" si="5"/>
        <v>1.8292454380566883</v>
      </c>
      <c r="AN71" s="39"/>
      <c r="AO71" s="39">
        <f t="shared" si="6"/>
        <v>4.4445884531871345</v>
      </c>
      <c r="AP71" s="39">
        <f t="shared" si="7"/>
        <v>5.6517001207749047</v>
      </c>
      <c r="AQ71" s="39">
        <f t="shared" si="8"/>
        <v>6.2162735960172446</v>
      </c>
      <c r="AR71" s="39">
        <f t="shared" si="15"/>
        <v>6.9445778387073336</v>
      </c>
      <c r="AS71" s="39">
        <f t="shared" si="9"/>
        <v>8.1726068331451405</v>
      </c>
      <c r="AT71" s="39">
        <f t="shared" si="25"/>
        <v>10.844215831914218</v>
      </c>
      <c r="AU71" s="39">
        <f t="shared" si="10"/>
        <v>15.137958115445681</v>
      </c>
      <c r="AV71" s="39">
        <f t="shared" si="26"/>
        <v>13.979837349066875</v>
      </c>
      <c r="AW71" s="39">
        <f t="shared" si="12"/>
        <v>17.158234166434131</v>
      </c>
      <c r="AX71" s="39">
        <f t="shared" si="13"/>
        <v>18.348585523448719</v>
      </c>
      <c r="AY71" s="42">
        <f t="shared" si="17"/>
        <v>0.97095831491167917</v>
      </c>
      <c r="AZ71" s="42">
        <v>0.47630815350059957</v>
      </c>
      <c r="BA71" s="30">
        <f t="shared" si="22"/>
        <v>1.0752223244806167</v>
      </c>
      <c r="BB71" s="39"/>
      <c r="BC71" s="11"/>
    </row>
    <row r="72" spans="1:55" x14ac:dyDescent="0.35">
      <c r="A72" s="48" t="s">
        <v>69</v>
      </c>
      <c r="B72" s="11" t="s">
        <v>93</v>
      </c>
      <c r="C72" s="11" t="s">
        <v>124</v>
      </c>
      <c r="D72" s="38">
        <v>843.20696421809384</v>
      </c>
      <c r="E72" s="38">
        <v>164.94705058197482</v>
      </c>
      <c r="F72" s="38">
        <v>1431.1954070912711</v>
      </c>
      <c r="G72" s="38">
        <v>48.826961184654891</v>
      </c>
      <c r="H72" s="38">
        <v>28.355751376166001</v>
      </c>
      <c r="I72" s="38">
        <v>16.020589611948889</v>
      </c>
      <c r="J72" s="39">
        <v>0.18632429490880564</v>
      </c>
      <c r="K72" s="38">
        <v>17.929662251562931</v>
      </c>
      <c r="L72" s="38">
        <v>16.670234157846032</v>
      </c>
      <c r="M72" s="38" t="s">
        <v>72</v>
      </c>
      <c r="N72" s="38" t="s">
        <v>72</v>
      </c>
      <c r="O72" s="38" t="s">
        <v>72</v>
      </c>
      <c r="P72" s="39">
        <v>0.22778094480201028</v>
      </c>
      <c r="Q72" s="39">
        <v>0.10072090509228106</v>
      </c>
      <c r="R72" s="39">
        <v>1.0970401025798475</v>
      </c>
      <c r="S72" s="38" t="s">
        <v>72</v>
      </c>
      <c r="T72" s="39">
        <v>0.24848127282166838</v>
      </c>
      <c r="U72" s="39">
        <v>1.4491295161800002</v>
      </c>
      <c r="V72" s="39">
        <v>0.37526219451903053</v>
      </c>
      <c r="W72" s="39">
        <v>2.5086399307575769</v>
      </c>
      <c r="X72" s="39">
        <v>0.6442177150327606</v>
      </c>
      <c r="Y72" s="39">
        <v>2.3871307015903573</v>
      </c>
      <c r="Z72" s="39">
        <v>0.34349093970124261</v>
      </c>
      <c r="AA72" s="39">
        <v>2.8620533563487416</v>
      </c>
      <c r="AB72" s="39">
        <v>0.40771277455328525</v>
      </c>
      <c r="AC72" s="38" t="s">
        <v>72</v>
      </c>
      <c r="AD72" s="38" t="s">
        <v>72</v>
      </c>
      <c r="AE72" s="38" t="s">
        <v>72</v>
      </c>
      <c r="AF72" s="38" t="s">
        <v>72</v>
      </c>
      <c r="AG72" s="11"/>
      <c r="AH72" s="38" t="str">
        <f t="shared" si="20"/>
        <v>пироксениты низко Са</v>
      </c>
      <c r="AI72" s="11" t="str">
        <f t="shared" si="1"/>
        <v>903-1</v>
      </c>
      <c r="AJ72" s="39" t="e">
        <f t="shared" si="2"/>
        <v>#VALUE!</v>
      </c>
      <c r="AK72" s="39">
        <f t="shared" si="3"/>
        <v>0.37219108627779457</v>
      </c>
      <c r="AL72" s="39">
        <f t="shared" si="4"/>
        <v>1.0602200536029585</v>
      </c>
      <c r="AM72" s="39">
        <f t="shared" si="5"/>
        <v>2.3491222753315792</v>
      </c>
      <c r="AN72" s="39"/>
      <c r="AO72" s="39"/>
      <c r="AP72" s="39">
        <f t="shared" si="7"/>
        <v>4.2841598762356616</v>
      </c>
      <c r="AQ72" s="39">
        <f t="shared" si="8"/>
        <v>7.0517251395620448</v>
      </c>
      <c r="AR72" s="39">
        <f t="shared" si="15"/>
        <v>10.033748516551618</v>
      </c>
      <c r="AS72" s="39">
        <f t="shared" si="9"/>
        <v>9.8765351604629004</v>
      </c>
      <c r="AT72" s="39">
        <f t="shared" si="25"/>
        <v>11.381938428140646</v>
      </c>
      <c r="AU72" s="39">
        <f t="shared" si="10"/>
        <v>14.423750462781614</v>
      </c>
      <c r="AV72" s="39">
        <f t="shared" si="26"/>
        <v>13.470232929460495</v>
      </c>
      <c r="AW72" s="39">
        <f t="shared" si="12"/>
        <v>16.83560797852201</v>
      </c>
      <c r="AX72" s="39">
        <f t="shared" si="13"/>
        <v>16.051684037530915</v>
      </c>
      <c r="AY72" s="42">
        <f t="shared" si="17"/>
        <v>0.92975728845047745</v>
      </c>
      <c r="AZ72" s="42">
        <v>0.58664558910274389</v>
      </c>
      <c r="BA72" s="30"/>
      <c r="BB72" s="39"/>
      <c r="BC72" s="11"/>
    </row>
    <row r="73" spans="1:55" x14ac:dyDescent="0.35">
      <c r="A73" s="48" t="s">
        <v>69</v>
      </c>
      <c r="B73" s="11" t="s">
        <v>93</v>
      </c>
      <c r="C73" s="11" t="s">
        <v>124</v>
      </c>
      <c r="D73" s="38">
        <v>901.76586222343815</v>
      </c>
      <c r="E73" s="38">
        <v>167.10472880114375</v>
      </c>
      <c r="F73" s="38">
        <v>1348.3907616586021</v>
      </c>
      <c r="G73" s="38">
        <v>51.889966119421452</v>
      </c>
      <c r="H73" s="38">
        <v>30.657106062224564</v>
      </c>
      <c r="I73" s="38">
        <v>13.178850998275031</v>
      </c>
      <c r="J73" s="39">
        <v>0.15619036250521132</v>
      </c>
      <c r="K73" s="38">
        <v>18.013209234001138</v>
      </c>
      <c r="L73" s="38">
        <v>12.705178082930104</v>
      </c>
      <c r="M73" s="39">
        <v>7.3448702411158306E-2</v>
      </c>
      <c r="N73" s="38" t="s">
        <v>72</v>
      </c>
      <c r="O73" s="38" t="s">
        <v>72</v>
      </c>
      <c r="P73" s="39">
        <v>0.31302100858065307</v>
      </c>
      <c r="Q73" s="38" t="s">
        <v>72</v>
      </c>
      <c r="R73" s="39">
        <v>0.88757122705462932</v>
      </c>
      <c r="S73" s="39">
        <v>0.69304122779154331</v>
      </c>
      <c r="T73" s="39">
        <v>0.24635594500901353</v>
      </c>
      <c r="U73" s="39">
        <v>1.0721792195522326</v>
      </c>
      <c r="V73" s="39">
        <v>0.24841151693318106</v>
      </c>
      <c r="W73" s="39">
        <v>3.0447574018174302</v>
      </c>
      <c r="X73" s="39">
        <v>0.65345686149782967</v>
      </c>
      <c r="Y73" s="39">
        <v>2.3499209558365743</v>
      </c>
      <c r="Z73" s="39">
        <v>0.39568744441856185</v>
      </c>
      <c r="AA73" s="39">
        <v>2.5493705385547387</v>
      </c>
      <c r="AB73" s="39">
        <v>0.50158528017090342</v>
      </c>
      <c r="AC73" s="38" t="s">
        <v>72</v>
      </c>
      <c r="AD73" s="38" t="s">
        <v>72</v>
      </c>
      <c r="AE73" s="38" t="s">
        <v>72</v>
      </c>
      <c r="AF73" s="38" t="s">
        <v>72</v>
      </c>
      <c r="AG73" s="11"/>
      <c r="AH73" s="38" t="str">
        <f t="shared" si="20"/>
        <v>пироксениты низко Са</v>
      </c>
      <c r="AI73" s="11" t="str">
        <f t="shared" si="1"/>
        <v>903-1</v>
      </c>
      <c r="AJ73" s="39" t="e">
        <f t="shared" si="2"/>
        <v>#VALUE!</v>
      </c>
      <c r="AK73" s="39">
        <f t="shared" si="3"/>
        <v>0.51147223624289717</v>
      </c>
      <c r="AL73" s="39" t="e">
        <f t="shared" si="4"/>
        <v>#VALUE!</v>
      </c>
      <c r="AM73" s="39">
        <f t="shared" si="5"/>
        <v>1.9005807859842168</v>
      </c>
      <c r="AN73" s="39"/>
      <c r="AO73" s="39">
        <f t="shared" si="6"/>
        <v>4.5296812273957077</v>
      </c>
      <c r="AP73" s="39">
        <f t="shared" si="7"/>
        <v>4.2475162932588537</v>
      </c>
      <c r="AQ73" s="39">
        <f t="shared" si="8"/>
        <v>5.2174171267748548</v>
      </c>
      <c r="AR73" s="39">
        <f t="shared" si="15"/>
        <v>6.6420191693363915</v>
      </c>
      <c r="AS73" s="39">
        <f t="shared" si="9"/>
        <v>11.987233865422953</v>
      </c>
      <c r="AT73" s="39">
        <f t="shared" si="25"/>
        <v>11.545174231410419</v>
      </c>
      <c r="AU73" s="39">
        <f t="shared" si="10"/>
        <v>14.198918162154527</v>
      </c>
      <c r="AV73" s="39">
        <f t="shared" si="26"/>
        <v>15.517154683080857</v>
      </c>
      <c r="AW73" s="39">
        <f t="shared" si="12"/>
        <v>14.996297285616109</v>
      </c>
      <c r="AX73" s="39">
        <f t="shared" si="13"/>
        <v>19.747451975232419</v>
      </c>
      <c r="AY73" s="42">
        <f t="shared" si="17"/>
        <v>0.70532562620480921</v>
      </c>
      <c r="AZ73" s="42">
        <v>0.7993462410831681</v>
      </c>
      <c r="BA73" s="30">
        <f t="shared" si="22"/>
        <v>0.87372236721093888</v>
      </c>
      <c r="BB73" s="39"/>
      <c r="BC73" s="11"/>
    </row>
    <row r="74" spans="1:55" x14ac:dyDescent="0.35">
      <c r="A74" s="48" t="s">
        <v>69</v>
      </c>
      <c r="B74" s="11" t="s">
        <v>93</v>
      </c>
      <c r="C74" s="11" t="s">
        <v>124</v>
      </c>
      <c r="D74" s="38">
        <v>827.6276947610769</v>
      </c>
      <c r="E74" s="38">
        <v>156.92529757427533</v>
      </c>
      <c r="F74" s="38">
        <v>1287.419867537754</v>
      </c>
      <c r="G74" s="38">
        <v>50.96634197440455</v>
      </c>
      <c r="H74" s="38">
        <v>36.884234884635646</v>
      </c>
      <c r="I74" s="38">
        <v>13.701412093840037</v>
      </c>
      <c r="J74" s="38">
        <v>0.6817153584949055</v>
      </c>
      <c r="K74" s="38">
        <v>18.642716684317463</v>
      </c>
      <c r="L74" s="38">
        <v>16.586756390661854</v>
      </c>
      <c r="M74" s="39">
        <v>0.29786308699526942</v>
      </c>
      <c r="N74" s="38" t="s">
        <v>72</v>
      </c>
      <c r="O74" s="38" t="s">
        <v>72</v>
      </c>
      <c r="P74" s="39">
        <v>0.11005373342330318</v>
      </c>
      <c r="Q74" s="38" t="s">
        <v>72</v>
      </c>
      <c r="R74" s="39">
        <v>1.0684363115455786</v>
      </c>
      <c r="S74" s="38" t="s">
        <v>72</v>
      </c>
      <c r="T74" s="39">
        <v>0.25692911617580294</v>
      </c>
      <c r="U74" s="39">
        <v>1.4442635613928594</v>
      </c>
      <c r="V74" s="39">
        <v>0.2520201075162663</v>
      </c>
      <c r="W74" s="39">
        <v>2.5105567171222654</v>
      </c>
      <c r="X74" s="39">
        <v>0.72722141917410277</v>
      </c>
      <c r="Y74" s="39">
        <v>2.4100634395631828</v>
      </c>
      <c r="Z74" s="39">
        <v>0.31032492823515667</v>
      </c>
      <c r="AA74" s="39">
        <v>3.0369700377339526</v>
      </c>
      <c r="AB74" s="39">
        <v>0.32398601943689564</v>
      </c>
      <c r="AC74" s="38" t="s">
        <v>72</v>
      </c>
      <c r="AD74" s="38" t="s">
        <v>72</v>
      </c>
      <c r="AE74" s="38" t="s">
        <v>72</v>
      </c>
      <c r="AF74" s="38" t="s">
        <v>72</v>
      </c>
      <c r="AG74" s="11"/>
      <c r="AH74" s="38" t="str">
        <f t="shared" si="20"/>
        <v>пироксениты низко Са</v>
      </c>
      <c r="AI74" s="11" t="str">
        <f t="shared" si="1"/>
        <v>903-1</v>
      </c>
      <c r="AJ74" s="39" t="e">
        <f t="shared" si="2"/>
        <v>#VALUE!</v>
      </c>
      <c r="AK74" s="39">
        <f t="shared" si="3"/>
        <v>0.179826361802783</v>
      </c>
      <c r="AL74" s="39" t="e">
        <f t="shared" si="4"/>
        <v>#VALUE!</v>
      </c>
      <c r="AM74" s="39">
        <f t="shared" si="5"/>
        <v>2.2878721874637655</v>
      </c>
      <c r="AN74" s="39"/>
      <c r="AO74" s="39"/>
      <c r="AP74" s="39">
        <f t="shared" si="7"/>
        <v>4.4298123478586708</v>
      </c>
      <c r="AQ74" s="39">
        <f t="shared" si="8"/>
        <v>7.0280465274591704</v>
      </c>
      <c r="AR74" s="39">
        <f t="shared" si="15"/>
        <v>6.7385055485632694</v>
      </c>
      <c r="AS74" s="39">
        <f t="shared" si="9"/>
        <v>9.8840815634734849</v>
      </c>
      <c r="AT74" s="39">
        <f t="shared" si="25"/>
        <v>12.848434967740332</v>
      </c>
      <c r="AU74" s="39">
        <f t="shared" si="10"/>
        <v>14.562316855366662</v>
      </c>
      <c r="AV74" s="39">
        <f t="shared" si="26"/>
        <v>12.169605028829674</v>
      </c>
      <c r="AW74" s="39">
        <f t="shared" si="12"/>
        <v>17.864529633729131</v>
      </c>
      <c r="AX74" s="39">
        <f t="shared" si="13"/>
        <v>12.755355095940773</v>
      </c>
      <c r="AY74" s="42">
        <f t="shared" si="17"/>
        <v>0.8897177740524741</v>
      </c>
      <c r="AZ74" s="42">
        <v>0.55327969815739464</v>
      </c>
      <c r="BA74" s="30"/>
      <c r="BB74" s="39"/>
      <c r="BC74" s="11"/>
    </row>
    <row r="75" spans="1:55" x14ac:dyDescent="0.35">
      <c r="A75" s="48" t="s">
        <v>69</v>
      </c>
      <c r="B75" s="11" t="s">
        <v>93</v>
      </c>
      <c r="C75" s="11" t="s">
        <v>124</v>
      </c>
      <c r="D75" s="38">
        <v>1263.3633383971951</v>
      </c>
      <c r="E75" s="38">
        <v>229.0667919456406</v>
      </c>
      <c r="F75" s="38">
        <v>1509.3673062076186</v>
      </c>
      <c r="G75" s="38">
        <v>48.776814924272685</v>
      </c>
      <c r="H75" s="38">
        <v>31.504870199346531</v>
      </c>
      <c r="I75" s="38">
        <v>14.885958655815358</v>
      </c>
      <c r="J75" s="38" t="s">
        <v>72</v>
      </c>
      <c r="K75" s="38">
        <v>15.960983348689517</v>
      </c>
      <c r="L75" s="38">
        <v>9.9090286589224554</v>
      </c>
      <c r="M75" s="38" t="s">
        <v>72</v>
      </c>
      <c r="N75" s="38" t="s">
        <v>72</v>
      </c>
      <c r="O75" s="38" t="s">
        <v>72</v>
      </c>
      <c r="P75" s="39">
        <v>0.12781355755901125</v>
      </c>
      <c r="Q75" s="39">
        <v>8.6079541982360397E-2</v>
      </c>
      <c r="R75" s="39">
        <v>0.54579922152601179</v>
      </c>
      <c r="S75" s="38" t="s">
        <v>72</v>
      </c>
      <c r="T75" s="39">
        <v>0.17239698815659446</v>
      </c>
      <c r="U75" s="39">
        <v>0.85387152966214852</v>
      </c>
      <c r="V75" s="39">
        <v>0.27184977805844357</v>
      </c>
      <c r="W75" s="39">
        <v>2.1786726537774173</v>
      </c>
      <c r="X75" s="39">
        <v>0.5599951989620201</v>
      </c>
      <c r="Y75" s="39">
        <v>2.0093058554378578</v>
      </c>
      <c r="Z75" s="39">
        <v>0.31244250624985243</v>
      </c>
      <c r="AA75" s="39">
        <v>3.0138120178733976</v>
      </c>
      <c r="AB75" s="38" t="s">
        <v>72</v>
      </c>
      <c r="AC75" s="38" t="s">
        <v>72</v>
      </c>
      <c r="AD75" s="38" t="s">
        <v>72</v>
      </c>
      <c r="AE75" s="38" t="s">
        <v>72</v>
      </c>
      <c r="AF75" s="38" t="s">
        <v>72</v>
      </c>
      <c r="AG75" s="11"/>
      <c r="AH75" s="38" t="str">
        <f t="shared" si="20"/>
        <v>пироксениты низко Са</v>
      </c>
      <c r="AI75" s="11" t="str">
        <f t="shared" si="1"/>
        <v>903-1</v>
      </c>
      <c r="AJ75" s="39" t="e">
        <f t="shared" si="2"/>
        <v>#VALUE!</v>
      </c>
      <c r="AK75" s="39">
        <f t="shared" si="3"/>
        <v>0.20884568228596609</v>
      </c>
      <c r="AL75" s="39">
        <f t="shared" si="4"/>
        <v>0.90610044191958317</v>
      </c>
      <c r="AM75" s="39">
        <f t="shared" si="5"/>
        <v>1.1687349497345005</v>
      </c>
      <c r="AN75" s="39"/>
      <c r="AO75" s="39"/>
      <c r="AP75" s="39">
        <f t="shared" si="7"/>
        <v>2.9723618647688697</v>
      </c>
      <c r="AQ75" s="39">
        <f t="shared" si="8"/>
        <v>4.1550926017622798</v>
      </c>
      <c r="AR75" s="39">
        <f t="shared" si="15"/>
        <v>7.2687106432738915</v>
      </c>
      <c r="AS75" s="39">
        <f t="shared" si="9"/>
        <v>8.5774513928244769</v>
      </c>
      <c r="AT75" s="39">
        <f t="shared" si="25"/>
        <v>9.8939081088696135</v>
      </c>
      <c r="AU75" s="39">
        <f t="shared" si="10"/>
        <v>12.140820878778596</v>
      </c>
      <c r="AV75" s="39">
        <f t="shared" si="26"/>
        <v>12.252647303915783</v>
      </c>
      <c r="AW75" s="39">
        <f t="shared" si="12"/>
        <v>17.728305987490572</v>
      </c>
      <c r="AX75" s="39"/>
      <c r="AY75" s="42">
        <f t="shared" si="17"/>
        <v>0.62082820603506494</v>
      </c>
      <c r="AZ75" s="42">
        <v>0.48382803178582823</v>
      </c>
      <c r="BA75" s="30"/>
      <c r="BB75" s="39"/>
      <c r="BC75" s="11"/>
    </row>
    <row r="76" spans="1:55" x14ac:dyDescent="0.35">
      <c r="A76" s="48" t="s">
        <v>69</v>
      </c>
      <c r="B76" s="11">
        <v>6</v>
      </c>
      <c r="C76" s="11" t="s">
        <v>124</v>
      </c>
      <c r="D76" s="38">
        <v>871.66740000000334</v>
      </c>
      <c r="E76" s="38">
        <v>118.85295222980103</v>
      </c>
      <c r="F76" s="38">
        <v>166.43728279111227</v>
      </c>
      <c r="G76" s="38">
        <v>31.77632381372781</v>
      </c>
      <c r="H76" s="38">
        <v>10.52106604677928</v>
      </c>
      <c r="I76" s="38" t="s">
        <v>90</v>
      </c>
      <c r="J76" s="38">
        <v>0.12564890480280488</v>
      </c>
      <c r="K76" s="38">
        <v>16.342769489952605</v>
      </c>
      <c r="L76" s="38">
        <v>7.3701837975050974</v>
      </c>
      <c r="M76" s="38">
        <v>4.9736782891722744E-2</v>
      </c>
      <c r="N76" s="38">
        <v>0.15102630921886931</v>
      </c>
      <c r="O76" s="38">
        <v>3.842063036370421E-2</v>
      </c>
      <c r="P76" s="38">
        <v>0.12954635365876224</v>
      </c>
      <c r="Q76" s="38">
        <v>5.4107854389960776E-2</v>
      </c>
      <c r="R76" s="38">
        <v>0.57899831783010325</v>
      </c>
      <c r="S76" s="38">
        <v>0.36935816433580831</v>
      </c>
      <c r="T76" s="38">
        <v>0.20279619706758287</v>
      </c>
      <c r="U76" s="38">
        <v>0.78766395841775083</v>
      </c>
      <c r="V76" s="38">
        <v>0.22179257031258484</v>
      </c>
      <c r="W76" s="38">
        <v>1.7898541268495314</v>
      </c>
      <c r="X76" s="38">
        <v>0.55149630344576861</v>
      </c>
      <c r="Y76" s="38">
        <v>1.6854140263138151</v>
      </c>
      <c r="Z76" s="38">
        <v>0.31763404036302784</v>
      </c>
      <c r="AA76" s="38">
        <v>2.3827844828206683</v>
      </c>
      <c r="AB76" s="38">
        <v>0.38400522716285151</v>
      </c>
      <c r="AC76" s="38">
        <v>0.14094172368197683</v>
      </c>
      <c r="AD76" s="38">
        <v>1.92041917748066E-3</v>
      </c>
      <c r="AE76" s="38">
        <v>0</v>
      </c>
      <c r="AF76" s="38">
        <v>1.7648554395563256E-2</v>
      </c>
      <c r="AG76" s="38">
        <f t="shared" ref="AG76:AG83" si="28">L76/AC76</f>
        <v>52.292419909205158</v>
      </c>
      <c r="AH76" s="38" t="str">
        <f t="shared" si="20"/>
        <v>пироксениты низко Са</v>
      </c>
      <c r="AI76" s="38">
        <f t="shared" ref="AI76:AI83" si="29">B76</f>
        <v>6</v>
      </c>
      <c r="AJ76" s="38">
        <f t="shared" ref="AJ76:AJ83" si="30">O76/0.237</f>
        <v>0.16211236440381524</v>
      </c>
      <c r="AK76" s="38">
        <f t="shared" ref="AK76:AK83" si="31">P76/0.612</f>
        <v>0.21167704846202981</v>
      </c>
      <c r="AL76" s="38">
        <f t="shared" ref="AL76:AL83" si="32">Q76/0.095</f>
        <v>0.56955636199958715</v>
      </c>
      <c r="AM76" s="38">
        <f t="shared" ref="AM76:AM83" si="33">R76/0.467</f>
        <v>1.2398250917132831</v>
      </c>
      <c r="AN76" s="38"/>
      <c r="AO76" s="38">
        <f t="shared" ref="AO76:AO83" si="34">S76/0.153</f>
        <v>2.4141056492536492</v>
      </c>
      <c r="AP76" s="38">
        <f t="shared" ref="AP76:AP83" si="35">T76/0.058</f>
        <v>3.4964861563376353</v>
      </c>
      <c r="AQ76" s="38">
        <f t="shared" ref="AQ76:AQ83" si="36">U76/0.2055</f>
        <v>3.8329146395024374</v>
      </c>
      <c r="AR76" s="38">
        <f t="shared" ref="AR76:AR83" si="37">V76/0.0374</f>
        <v>5.9302826286787385</v>
      </c>
      <c r="AS76" s="38">
        <f t="shared" ref="AS76:AS83" si="38">W76/0.254</f>
        <v>7.0466697907461864</v>
      </c>
      <c r="AT76" s="38">
        <f t="shared" ref="AT76:AT83" si="39">X76/0.0566</f>
        <v>9.7437509442715307</v>
      </c>
      <c r="AU76" s="38">
        <f t="shared" ref="AU76:AU83" si="40">Y76/0.1655</f>
        <v>10.183770551745106</v>
      </c>
      <c r="AV76" s="38">
        <f t="shared" ref="AV76:AV83" si="41">Z76/0.0255</f>
        <v>12.456236876981485</v>
      </c>
      <c r="AW76" s="38">
        <f t="shared" ref="AW76:AW83" si="42">AA76/0.17</f>
        <v>14.016379310709812</v>
      </c>
      <c r="AX76" s="38">
        <f t="shared" ref="AX76:AX83" si="43">AB76/0.0254</f>
        <v>15.118316030033524</v>
      </c>
      <c r="AY76" s="42">
        <f t="shared" si="17"/>
        <v>0.45097520356242088</v>
      </c>
      <c r="AZ76" s="42">
        <v>0.5027453691526369</v>
      </c>
      <c r="BA76" s="30">
        <f t="shared" si="22"/>
        <v>1.1494474024295083</v>
      </c>
      <c r="BB76" s="39">
        <f t="shared" si="18"/>
        <v>6.7152141603220347E-2</v>
      </c>
      <c r="BC76" s="11"/>
    </row>
    <row r="77" spans="1:55" x14ac:dyDescent="0.35">
      <c r="A77" s="48" t="s">
        <v>69</v>
      </c>
      <c r="B77" s="11">
        <v>6</v>
      </c>
      <c r="C77" s="11" t="s">
        <v>124</v>
      </c>
      <c r="D77" s="38">
        <v>590.46120000000235</v>
      </c>
      <c r="E77" s="38">
        <v>118.99854847691596</v>
      </c>
      <c r="F77" s="38">
        <v>164.44353175889822</v>
      </c>
      <c r="G77" s="38">
        <v>32.00332483673121</v>
      </c>
      <c r="H77" s="38">
        <v>11.089731296989141</v>
      </c>
      <c r="I77" s="38" t="s">
        <v>90</v>
      </c>
      <c r="J77" s="38">
        <v>0.14308941967959796</v>
      </c>
      <c r="K77" s="38">
        <v>19.226092276092221</v>
      </c>
      <c r="L77" s="38">
        <v>11.368874498484066</v>
      </c>
      <c r="M77" s="38">
        <v>6.8285293418758511E-2</v>
      </c>
      <c r="N77" s="38">
        <v>2.2106142089738812E-2</v>
      </c>
      <c r="O77" s="38">
        <v>2.3363024956034359E-2</v>
      </c>
      <c r="P77" s="38">
        <v>0.12836472931716889</v>
      </c>
      <c r="Q77" s="38">
        <v>4.4723799059868334E-2</v>
      </c>
      <c r="R77" s="38">
        <v>0.54299786970998865</v>
      </c>
      <c r="S77" s="38">
        <v>0.43646194582809511</v>
      </c>
      <c r="T77" s="38">
        <v>0.18385352974211749</v>
      </c>
      <c r="U77" s="38">
        <v>0.72947657984204095</v>
      </c>
      <c r="V77" s="38">
        <v>0.25732349687975953</v>
      </c>
      <c r="W77" s="38">
        <v>2.0059143696377824</v>
      </c>
      <c r="X77" s="38">
        <v>0.62892000437017603</v>
      </c>
      <c r="Y77" s="38">
        <v>2.0476539724626655</v>
      </c>
      <c r="Z77" s="38">
        <v>0.36645745279885839</v>
      </c>
      <c r="AA77" s="38">
        <v>2.4826722234373348</v>
      </c>
      <c r="AB77" s="38">
        <v>0.38566487254008086</v>
      </c>
      <c r="AC77" s="38">
        <v>0.14268877466233174</v>
      </c>
      <c r="AD77" s="38">
        <v>9.8030662889648091E-4</v>
      </c>
      <c r="AE77" s="38">
        <v>9.695491518015454E-3</v>
      </c>
      <c r="AF77" s="38">
        <v>1.1173139940116575E-2</v>
      </c>
      <c r="AG77" s="38">
        <f t="shared" si="28"/>
        <v>79.676025849882947</v>
      </c>
      <c r="AH77" s="38" t="str">
        <f t="shared" si="20"/>
        <v>пироксениты низко Са</v>
      </c>
      <c r="AI77" s="38">
        <f t="shared" si="29"/>
        <v>6</v>
      </c>
      <c r="AJ77" s="38">
        <f t="shared" si="30"/>
        <v>9.8578164371452989E-2</v>
      </c>
      <c r="AK77" s="38">
        <f t="shared" si="31"/>
        <v>0.20974628973393608</v>
      </c>
      <c r="AL77" s="38">
        <f t="shared" si="32"/>
        <v>0.47077683220914035</v>
      </c>
      <c r="AM77" s="38">
        <f t="shared" si="33"/>
        <v>1.1627363377087552</v>
      </c>
      <c r="AN77" s="38"/>
      <c r="AO77" s="38">
        <f t="shared" si="34"/>
        <v>2.8526924563927785</v>
      </c>
      <c r="AP77" s="38">
        <f t="shared" si="35"/>
        <v>3.169888443829612</v>
      </c>
      <c r="AQ77" s="38">
        <f t="shared" si="36"/>
        <v>3.549764378793387</v>
      </c>
      <c r="AR77" s="38">
        <f t="shared" si="37"/>
        <v>6.8803074032021261</v>
      </c>
      <c r="AS77" s="38">
        <f t="shared" si="38"/>
        <v>7.8973006678652844</v>
      </c>
      <c r="AT77" s="38">
        <f t="shared" si="39"/>
        <v>11.111660854596749</v>
      </c>
      <c r="AU77" s="38">
        <f t="shared" si="40"/>
        <v>12.372531555665651</v>
      </c>
      <c r="AV77" s="38">
        <f t="shared" si="41"/>
        <v>14.370880501916016</v>
      </c>
      <c r="AW77" s="38">
        <f t="shared" si="42"/>
        <v>14.603954255513733</v>
      </c>
      <c r="AX77" s="38">
        <f t="shared" si="43"/>
        <v>15.183656399215783</v>
      </c>
      <c r="AY77" s="42">
        <f t="shared" si="17"/>
        <v>0.59132528520220107</v>
      </c>
      <c r="AZ77" s="42">
        <v>0.57114434146105475</v>
      </c>
      <c r="BA77" s="30">
        <f t="shared" si="22"/>
        <v>0.99613164799080833</v>
      </c>
      <c r="BB77" s="39">
        <f t="shared" si="18"/>
        <v>3.4556183632954533E-2</v>
      </c>
      <c r="BC77" s="11"/>
    </row>
    <row r="78" spans="1:55" x14ac:dyDescent="0.35">
      <c r="A78" s="48" t="s">
        <v>69</v>
      </c>
      <c r="B78" s="11">
        <v>6</v>
      </c>
      <c r="C78" s="11" t="s">
        <v>124</v>
      </c>
      <c r="D78" s="38">
        <v>681</v>
      </c>
      <c r="E78" s="38">
        <v>125.06985480422901</v>
      </c>
      <c r="F78" s="38">
        <v>165.39750821717652</v>
      </c>
      <c r="G78" s="38">
        <v>32.15576474505044</v>
      </c>
      <c r="H78" s="38">
        <v>9.778809094691308</v>
      </c>
      <c r="I78" s="38" t="s">
        <v>90</v>
      </c>
      <c r="J78" s="38">
        <v>0.36305896394659826</v>
      </c>
      <c r="K78" s="38">
        <v>18.255103574074877</v>
      </c>
      <c r="L78" s="38">
        <v>8.1831683293579172</v>
      </c>
      <c r="M78" s="38">
        <v>0.10993270527695927</v>
      </c>
      <c r="N78" s="38">
        <v>0.1310416045028627</v>
      </c>
      <c r="O78" s="38">
        <v>8.8932090765829502E-2</v>
      </c>
      <c r="P78" s="38">
        <v>0.17017818087489489</v>
      </c>
      <c r="Q78" s="38">
        <v>5.9561130486459384E-2</v>
      </c>
      <c r="R78" s="38">
        <v>0.5722401676685912</v>
      </c>
      <c r="S78" s="38">
        <v>0.35299333301953423</v>
      </c>
      <c r="T78" s="38">
        <v>0.18607705009315045</v>
      </c>
      <c r="U78" s="38">
        <v>0.79314576046335772</v>
      </c>
      <c r="V78" s="38">
        <v>0.25424852334491066</v>
      </c>
      <c r="W78" s="38">
        <v>2.1573876417309461</v>
      </c>
      <c r="X78" s="38">
        <v>0.5776309210776569</v>
      </c>
      <c r="Y78" s="38">
        <v>2.0491531364357454</v>
      </c>
      <c r="Z78" s="38">
        <v>0.26960273462487133</v>
      </c>
      <c r="AA78" s="38">
        <v>2.0715000272825494</v>
      </c>
      <c r="AB78" s="38">
        <v>0.34785779679402179</v>
      </c>
      <c r="AC78" s="38">
        <v>0.1171924806661276</v>
      </c>
      <c r="AD78" s="38">
        <v>0</v>
      </c>
      <c r="AE78" s="38"/>
      <c r="AF78" s="38">
        <v>1.3385130971059842E-2</v>
      </c>
      <c r="AG78" s="38">
        <f t="shared" si="28"/>
        <v>69.826735323327924</v>
      </c>
      <c r="AH78" s="38" t="str">
        <f t="shared" si="20"/>
        <v>пироксениты низко Са</v>
      </c>
      <c r="AI78" s="38">
        <f t="shared" si="29"/>
        <v>6</v>
      </c>
      <c r="AJ78" s="38">
        <f t="shared" si="30"/>
        <v>0.37524088930729749</v>
      </c>
      <c r="AK78" s="38">
        <f t="shared" si="31"/>
        <v>0.27806892299819425</v>
      </c>
      <c r="AL78" s="38">
        <f t="shared" si="32"/>
        <v>0.62695926827851978</v>
      </c>
      <c r="AM78" s="38">
        <f t="shared" si="33"/>
        <v>1.2253536780912015</v>
      </c>
      <c r="AN78" s="38"/>
      <c r="AO78" s="38">
        <f t="shared" si="34"/>
        <v>2.3071459674479362</v>
      </c>
      <c r="AP78" s="38">
        <f t="shared" si="35"/>
        <v>3.2082250016060421</v>
      </c>
      <c r="AQ78" s="38">
        <f t="shared" si="36"/>
        <v>3.8595900752474832</v>
      </c>
      <c r="AR78" s="38">
        <f t="shared" si="37"/>
        <v>6.7980888594895896</v>
      </c>
      <c r="AS78" s="38">
        <f t="shared" si="38"/>
        <v>8.4936521327990011</v>
      </c>
      <c r="AT78" s="38">
        <f t="shared" si="39"/>
        <v>10.205493305258956</v>
      </c>
      <c r="AU78" s="38">
        <f t="shared" si="40"/>
        <v>12.381589948252238</v>
      </c>
      <c r="AV78" s="38">
        <f t="shared" si="41"/>
        <v>10.572656259798876</v>
      </c>
      <c r="AW78" s="38">
        <f t="shared" si="42"/>
        <v>12.185294278132643</v>
      </c>
      <c r="AX78" s="38">
        <f t="shared" si="43"/>
        <v>13.695188850158338</v>
      </c>
      <c r="AY78" s="42">
        <f t="shared" ref="AY78:AY83" si="44">L78/K78</f>
        <v>0.44826742812784176</v>
      </c>
      <c r="AZ78" s="42">
        <v>0.63046188105263246</v>
      </c>
      <c r="BA78" s="30">
        <f t="shared" si="22"/>
        <v>1.0751193847328793</v>
      </c>
      <c r="BB78" s="39">
        <f t="shared" ref="BB78:BB83" si="45">AJ78/AO78</f>
        <v>0.16264289065436657</v>
      </c>
      <c r="BC78" s="11"/>
    </row>
    <row r="79" spans="1:55" x14ac:dyDescent="0.35">
      <c r="A79" s="48" t="s">
        <v>69</v>
      </c>
      <c r="B79" s="11">
        <v>6</v>
      </c>
      <c r="C79" s="11" t="s">
        <v>124</v>
      </c>
      <c r="D79" s="38">
        <v>837</v>
      </c>
      <c r="E79" s="38">
        <v>85.677184082544883</v>
      </c>
      <c r="F79" s="38">
        <v>1714.1326406827793</v>
      </c>
      <c r="G79" s="38">
        <v>28.07717727868792</v>
      </c>
      <c r="H79" s="38">
        <v>7.3800192119387891</v>
      </c>
      <c r="I79" s="38" t="s">
        <v>90</v>
      </c>
      <c r="J79" s="38">
        <v>0</v>
      </c>
      <c r="K79" s="38">
        <v>26.653582270403575</v>
      </c>
      <c r="L79" s="38">
        <v>12.68683337088696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0.23100165671331016</v>
      </c>
      <c r="S79" s="38">
        <v>0.47246659828555554</v>
      </c>
      <c r="T79" s="38">
        <v>0.25014267734209145</v>
      </c>
      <c r="U79" s="38">
        <v>1.2643318283714262</v>
      </c>
      <c r="V79" s="38">
        <v>0.44746937281247806</v>
      </c>
      <c r="W79" s="38">
        <v>3.2977118895261648</v>
      </c>
      <c r="X79" s="38">
        <v>0.9191443139174893</v>
      </c>
      <c r="Y79" s="38">
        <v>2.5287645437797273</v>
      </c>
      <c r="Z79" s="38">
        <v>0.39299936850234862</v>
      </c>
      <c r="AA79" s="38">
        <v>2.8137876848715586</v>
      </c>
      <c r="AB79" s="38">
        <v>0.3965108232807118</v>
      </c>
      <c r="AC79" s="38">
        <v>0.24089766086525011</v>
      </c>
      <c r="AD79" s="38">
        <v>0</v>
      </c>
      <c r="AE79" s="38">
        <v>0</v>
      </c>
      <c r="AF79" s="38">
        <v>0</v>
      </c>
      <c r="AG79" s="38">
        <f t="shared" si="28"/>
        <v>52.664825907062415</v>
      </c>
      <c r="AH79" s="38" t="str">
        <f t="shared" si="20"/>
        <v>пироксениты низко Са</v>
      </c>
      <c r="AI79" s="38">
        <f t="shared" si="29"/>
        <v>6</v>
      </c>
      <c r="AJ79" s="38">
        <f t="shared" si="30"/>
        <v>0</v>
      </c>
      <c r="AK79" s="38">
        <f t="shared" si="31"/>
        <v>0</v>
      </c>
      <c r="AL79" s="38">
        <f t="shared" si="32"/>
        <v>0</v>
      </c>
      <c r="AM79" s="38">
        <f t="shared" si="33"/>
        <v>0.49465022850815876</v>
      </c>
      <c r="AN79" s="38"/>
      <c r="AO79" s="38">
        <f t="shared" si="34"/>
        <v>3.0880169822585328</v>
      </c>
      <c r="AP79" s="38">
        <f t="shared" si="35"/>
        <v>4.3128047817601969</v>
      </c>
      <c r="AQ79" s="38">
        <f t="shared" si="36"/>
        <v>6.1524663181091306</v>
      </c>
      <c r="AR79" s="38">
        <f t="shared" si="37"/>
        <v>11.964421732953959</v>
      </c>
      <c r="AS79" s="38">
        <f t="shared" si="38"/>
        <v>12.98311767529986</v>
      </c>
      <c r="AT79" s="38">
        <f t="shared" si="39"/>
        <v>16.239298832464478</v>
      </c>
      <c r="AU79" s="38">
        <f t="shared" si="40"/>
        <v>15.279544071176598</v>
      </c>
      <c r="AV79" s="38">
        <f t="shared" si="41"/>
        <v>15.411739941268575</v>
      </c>
      <c r="AW79" s="38">
        <f t="shared" si="42"/>
        <v>16.551692263950343</v>
      </c>
      <c r="AX79" s="38">
        <f t="shared" si="43"/>
        <v>15.610662333886292</v>
      </c>
      <c r="AY79" s="42">
        <f t="shared" si="44"/>
        <v>0.47598980287818787</v>
      </c>
      <c r="AZ79" s="42">
        <v>0.67401485330955269</v>
      </c>
      <c r="BA79" s="30">
        <f t="shared" si="22"/>
        <v>0.98945338343539579</v>
      </c>
      <c r="BB79" s="39">
        <f t="shared" si="45"/>
        <v>0</v>
      </c>
      <c r="BC79" s="11"/>
    </row>
    <row r="80" spans="1:55" x14ac:dyDescent="0.35">
      <c r="A80" s="48" t="s">
        <v>69</v>
      </c>
      <c r="B80" s="11">
        <v>6</v>
      </c>
      <c r="C80" s="11" t="s">
        <v>124</v>
      </c>
      <c r="D80" s="38">
        <v>688.81320000000278</v>
      </c>
      <c r="E80" s="38">
        <v>108.41397934415406</v>
      </c>
      <c r="F80" s="38">
        <v>756.05294645840809</v>
      </c>
      <c r="G80" s="38">
        <v>27.76049989795882</v>
      </c>
      <c r="H80" s="38">
        <v>15.730274813315162</v>
      </c>
      <c r="I80" s="38" t="s">
        <v>90</v>
      </c>
      <c r="J80" s="38">
        <v>3.3386187675037653</v>
      </c>
      <c r="K80" s="38">
        <v>15.035756143135458</v>
      </c>
      <c r="L80" s="38">
        <v>7.2426779787692057</v>
      </c>
      <c r="M80" s="38">
        <v>0.34968319874433557</v>
      </c>
      <c r="N80" s="38">
        <v>11.603747390214284</v>
      </c>
      <c r="O80" s="38">
        <v>0.63625516380714875</v>
      </c>
      <c r="P80" s="38">
        <v>1.1790929616551429</v>
      </c>
      <c r="Q80" s="38">
        <v>0.13707662371782442</v>
      </c>
      <c r="R80" s="38">
        <v>0.71666991510893407</v>
      </c>
      <c r="S80" s="38">
        <v>0.24695423429275251</v>
      </c>
      <c r="T80" s="38">
        <v>0.15093660895747085</v>
      </c>
      <c r="U80" s="38">
        <v>0.88261051984178229</v>
      </c>
      <c r="V80" s="38">
        <v>0.22153377812594349</v>
      </c>
      <c r="W80" s="38">
        <v>2.0016099444023752</v>
      </c>
      <c r="X80" s="38">
        <v>0.52075353590889861</v>
      </c>
      <c r="Y80" s="38">
        <v>1.8515304870471321</v>
      </c>
      <c r="Z80" s="38">
        <v>0.26681020058376026</v>
      </c>
      <c r="AA80" s="38">
        <v>2.3455720415306134</v>
      </c>
      <c r="AB80" s="38">
        <v>0.32926861517213207</v>
      </c>
      <c r="AC80" s="38">
        <v>0.12500862663543164</v>
      </c>
      <c r="AD80" s="38">
        <v>1.6457985473758579E-2</v>
      </c>
      <c r="AE80" s="38">
        <v>6.4781997261155189E-2</v>
      </c>
      <c r="AF80" s="38">
        <v>2.5245197342588795E-2</v>
      </c>
      <c r="AG80" s="38">
        <f t="shared" si="28"/>
        <v>57.937425389780167</v>
      </c>
      <c r="AH80" s="38" t="str">
        <f t="shared" si="20"/>
        <v>пироксениты низко Са</v>
      </c>
      <c r="AI80" s="38">
        <f t="shared" si="29"/>
        <v>6</v>
      </c>
      <c r="AJ80" s="38">
        <f t="shared" si="30"/>
        <v>2.684620944333961</v>
      </c>
      <c r="AK80" s="38">
        <f t="shared" si="31"/>
        <v>1.9266224863646126</v>
      </c>
      <c r="AL80" s="38">
        <f t="shared" si="32"/>
        <v>1.4429118286086782</v>
      </c>
      <c r="AM80" s="38">
        <f t="shared" si="33"/>
        <v>1.5346250858863684</v>
      </c>
      <c r="AN80" s="38"/>
      <c r="AO80" s="38">
        <f t="shared" si="34"/>
        <v>1.6140799626977289</v>
      </c>
      <c r="AP80" s="38">
        <f t="shared" si="35"/>
        <v>2.6023553268529458</v>
      </c>
      <c r="AQ80" s="38">
        <f t="shared" si="36"/>
        <v>4.2949417023931016</v>
      </c>
      <c r="AR80" s="38">
        <f t="shared" si="37"/>
        <v>5.9233630514958149</v>
      </c>
      <c r="AS80" s="38">
        <f t="shared" si="38"/>
        <v>7.8803541118203748</v>
      </c>
      <c r="AT80" s="38">
        <f t="shared" si="39"/>
        <v>9.2005925072243571</v>
      </c>
      <c r="AU80" s="38">
        <f t="shared" si="40"/>
        <v>11.187495390012883</v>
      </c>
      <c r="AV80" s="38">
        <f t="shared" si="41"/>
        <v>10.463145120931776</v>
      </c>
      <c r="AW80" s="38">
        <f t="shared" si="42"/>
        <v>13.797482597238901</v>
      </c>
      <c r="AX80" s="38">
        <f t="shared" si="43"/>
        <v>12.963331305989453</v>
      </c>
      <c r="AY80" s="42">
        <f t="shared" si="44"/>
        <v>0.48169695689536934</v>
      </c>
      <c r="AZ80" s="42">
        <v>0.54076454429345078</v>
      </c>
      <c r="BA80" s="30">
        <f t="shared" si="22"/>
        <v>0.98838338303279738</v>
      </c>
      <c r="BB80" s="39">
        <f t="shared" si="45"/>
        <v>1.6632515156479357</v>
      </c>
      <c r="BC80" s="11"/>
    </row>
    <row r="81" spans="1:55" x14ac:dyDescent="0.35">
      <c r="A81" s="48" t="s">
        <v>69</v>
      </c>
      <c r="B81" s="11">
        <v>6</v>
      </c>
      <c r="C81" s="11" t="s">
        <v>124</v>
      </c>
      <c r="D81" s="38">
        <v>1077.9006000000043</v>
      </c>
      <c r="E81" s="38">
        <v>125.92609187576237</v>
      </c>
      <c r="F81" s="38">
        <v>163.4692734710934</v>
      </c>
      <c r="G81" s="38">
        <v>32.398434157177959</v>
      </c>
      <c r="H81" s="38">
        <v>10.413887562930871</v>
      </c>
      <c r="I81" s="38" t="s">
        <v>90</v>
      </c>
      <c r="J81" s="38">
        <v>0.52566591964581433</v>
      </c>
      <c r="K81" s="38">
        <v>18.442656036996866</v>
      </c>
      <c r="L81" s="38">
        <v>8.5013054477454713</v>
      </c>
      <c r="M81" s="38">
        <v>0.11648463411226589</v>
      </c>
      <c r="N81" s="38">
        <v>0.24274592557529248</v>
      </c>
      <c r="O81" s="38">
        <v>0.49697214836853304</v>
      </c>
      <c r="P81" s="38">
        <v>0.60932144420221668</v>
      </c>
      <c r="Q81" s="38">
        <v>0.10256906821535026</v>
      </c>
      <c r="R81" s="38">
        <v>0.61229513500517641</v>
      </c>
      <c r="S81" s="38">
        <v>0.33214507904052393</v>
      </c>
      <c r="T81" s="38">
        <v>0.1576768037612658</v>
      </c>
      <c r="U81" s="38">
        <v>0.92339998299063675</v>
      </c>
      <c r="V81" s="38">
        <v>0.24165520782752792</v>
      </c>
      <c r="W81" s="38">
        <v>2.2423099456922002</v>
      </c>
      <c r="X81" s="38">
        <v>0.57934743114448983</v>
      </c>
      <c r="Y81" s="38">
        <v>1.9166823896688334</v>
      </c>
      <c r="Z81" s="38">
        <v>0.36099764719391841</v>
      </c>
      <c r="AA81" s="38">
        <v>2.3804113621649652</v>
      </c>
      <c r="AB81" s="38">
        <v>0.36644138265689757</v>
      </c>
      <c r="AC81" s="38">
        <v>6.5708506985626886E-2</v>
      </c>
      <c r="AD81" s="38">
        <v>4.4081390999553679E-3</v>
      </c>
      <c r="AE81" s="38">
        <v>4.9249053154265497E-2</v>
      </c>
      <c r="AF81" s="38">
        <v>2.7455399073541473E-2</v>
      </c>
      <c r="AG81" s="38">
        <f t="shared" si="28"/>
        <v>129.37906882597485</v>
      </c>
      <c r="AH81" s="38" t="str">
        <f t="shared" si="20"/>
        <v>пироксениты низко Са</v>
      </c>
      <c r="AI81" s="38">
        <f t="shared" si="29"/>
        <v>6</v>
      </c>
      <c r="AJ81" s="38">
        <f t="shared" si="30"/>
        <v>2.0969288960697599</v>
      </c>
      <c r="AK81" s="38">
        <f t="shared" si="31"/>
        <v>0.99562327484022339</v>
      </c>
      <c r="AL81" s="38">
        <f t="shared" si="32"/>
        <v>1.079674402266845</v>
      </c>
      <c r="AM81" s="38">
        <f t="shared" si="33"/>
        <v>1.3111244860924547</v>
      </c>
      <c r="AN81" s="38"/>
      <c r="AO81" s="38">
        <f t="shared" si="34"/>
        <v>2.1708828695459079</v>
      </c>
      <c r="AP81" s="38">
        <f t="shared" si="35"/>
        <v>2.7185655820907897</v>
      </c>
      <c r="AQ81" s="38">
        <f t="shared" si="36"/>
        <v>4.4934305741636829</v>
      </c>
      <c r="AR81" s="38">
        <f t="shared" si="37"/>
        <v>6.4613691932494088</v>
      </c>
      <c r="AS81" s="38">
        <f t="shared" si="38"/>
        <v>8.8279919121740171</v>
      </c>
      <c r="AT81" s="38">
        <f t="shared" si="39"/>
        <v>10.23582033824187</v>
      </c>
      <c r="AU81" s="38">
        <f t="shared" si="40"/>
        <v>11.581162475340383</v>
      </c>
      <c r="AV81" s="38">
        <f t="shared" si="41"/>
        <v>14.156770478192881</v>
      </c>
      <c r="AW81" s="38">
        <f t="shared" si="42"/>
        <v>14.00241977744097</v>
      </c>
      <c r="AX81" s="38">
        <f t="shared" si="43"/>
        <v>14.426826088854236</v>
      </c>
      <c r="AY81" s="42">
        <f t="shared" si="44"/>
        <v>0.46095884620368338</v>
      </c>
      <c r="AZ81" s="42">
        <v>0.62188427221465326</v>
      </c>
      <c r="BA81" s="30">
        <f t="shared" si="22"/>
        <v>0.87042749387566409</v>
      </c>
      <c r="BB81" s="39">
        <f t="shared" si="45"/>
        <v>0.96593368784948896</v>
      </c>
      <c r="BC81" s="11"/>
    </row>
    <row r="82" spans="1:55" x14ac:dyDescent="0.35">
      <c r="A82" s="48" t="s">
        <v>69</v>
      </c>
      <c r="B82" s="11">
        <v>6</v>
      </c>
      <c r="C82" s="11" t="s">
        <v>124</v>
      </c>
      <c r="D82" s="38">
        <v>700.64760000000285</v>
      </c>
      <c r="E82" s="38">
        <v>123.3549597650759</v>
      </c>
      <c r="F82" s="38">
        <v>166.5988059523614</v>
      </c>
      <c r="G82" s="38">
        <v>30.496115444002861</v>
      </c>
      <c r="H82" s="38">
        <v>10.42554960674285</v>
      </c>
      <c r="I82" s="38" t="s">
        <v>90</v>
      </c>
      <c r="J82" s="38">
        <v>10.14196941818016</v>
      </c>
      <c r="K82" s="38">
        <v>17.803555545333062</v>
      </c>
      <c r="L82" s="38">
        <v>8.4610267317354815</v>
      </c>
      <c r="M82" s="38">
        <v>1.1386432357523928</v>
      </c>
      <c r="N82" s="38">
        <v>15.562710868742949</v>
      </c>
      <c r="O82" s="38">
        <v>1.6620710329508774</v>
      </c>
      <c r="P82" s="38">
        <v>2.0116762869214919</v>
      </c>
      <c r="Q82" s="38">
        <v>0.20007655837098096</v>
      </c>
      <c r="R82" s="38">
        <v>0.9295895050272166</v>
      </c>
      <c r="S82" s="38">
        <v>0.39126274944832384</v>
      </c>
      <c r="T82" s="38">
        <v>0.1901000314717958</v>
      </c>
      <c r="U82" s="38">
        <v>0.76061816908503266</v>
      </c>
      <c r="V82" s="38">
        <v>0.258393828458509</v>
      </c>
      <c r="W82" s="38">
        <v>2.1152911616537646</v>
      </c>
      <c r="X82" s="38">
        <v>0.56971016425227572</v>
      </c>
      <c r="Y82" s="38">
        <v>1.9623555491433127</v>
      </c>
      <c r="Z82" s="38">
        <v>0.33305063340549423</v>
      </c>
      <c r="AA82" s="38">
        <v>2.1004671427102055</v>
      </c>
      <c r="AB82" s="38">
        <v>0.36886033234769994</v>
      </c>
      <c r="AC82" s="38">
        <v>0.1168956529620658</v>
      </c>
      <c r="AD82" s="38">
        <v>4.7773111464443754E-2</v>
      </c>
      <c r="AE82" s="38">
        <v>0.1377332577371998</v>
      </c>
      <c r="AF82" s="38">
        <v>3.8791638029016161E-2</v>
      </c>
      <c r="AG82" s="38">
        <f t="shared" si="28"/>
        <v>72.381021170061786</v>
      </c>
      <c r="AH82" s="38" t="str">
        <f t="shared" si="20"/>
        <v>пироксениты низко Са</v>
      </c>
      <c r="AI82" s="38">
        <f t="shared" si="29"/>
        <v>6</v>
      </c>
      <c r="AJ82" s="38">
        <f t="shared" si="30"/>
        <v>7.0129579449404114</v>
      </c>
      <c r="AK82" s="38">
        <f t="shared" si="31"/>
        <v>3.2870527564076668</v>
      </c>
      <c r="AL82" s="38">
        <f t="shared" si="32"/>
        <v>2.1060690354840101</v>
      </c>
      <c r="AM82" s="38">
        <f t="shared" si="33"/>
        <v>1.990555685283119</v>
      </c>
      <c r="AN82" s="38"/>
      <c r="AO82" s="38">
        <f t="shared" si="34"/>
        <v>2.557272872211267</v>
      </c>
      <c r="AP82" s="38">
        <f t="shared" si="35"/>
        <v>3.2775867495137203</v>
      </c>
      <c r="AQ82" s="38">
        <f t="shared" si="36"/>
        <v>3.7013049590512539</v>
      </c>
      <c r="AR82" s="38">
        <f t="shared" si="37"/>
        <v>6.9089258946125396</v>
      </c>
      <c r="AS82" s="38">
        <f t="shared" si="38"/>
        <v>8.3279179592667898</v>
      </c>
      <c r="AT82" s="38">
        <f t="shared" si="39"/>
        <v>10.065550605163882</v>
      </c>
      <c r="AU82" s="38">
        <f t="shared" si="40"/>
        <v>11.85713322745204</v>
      </c>
      <c r="AV82" s="38">
        <f t="shared" si="41"/>
        <v>13.060809153156637</v>
      </c>
      <c r="AW82" s="38">
        <f t="shared" si="42"/>
        <v>12.355689074765914</v>
      </c>
      <c r="AX82" s="38">
        <f t="shared" si="43"/>
        <v>14.522060328649605</v>
      </c>
      <c r="AY82" s="42">
        <f t="shared" si="44"/>
        <v>0.47524365063996526</v>
      </c>
      <c r="AZ82" s="42">
        <v>0.69704119891806382</v>
      </c>
      <c r="BA82" s="30">
        <f t="shared" si="22"/>
        <v>1.0653399783957003</v>
      </c>
      <c r="BB82" s="39">
        <f t="shared" si="45"/>
        <v>2.7423580882380869</v>
      </c>
      <c r="BC82" s="11"/>
    </row>
    <row r="83" spans="1:55" x14ac:dyDescent="0.35">
      <c r="A83" s="48" t="s">
        <v>69</v>
      </c>
      <c r="B83" s="11">
        <v>6</v>
      </c>
      <c r="C83" s="11" t="s">
        <v>124</v>
      </c>
      <c r="D83" s="38">
        <v>651.09180000000254</v>
      </c>
      <c r="E83" s="38">
        <v>132.21903720228576</v>
      </c>
      <c r="F83" s="38">
        <v>167.40929232520728</v>
      </c>
      <c r="G83" s="38">
        <v>32.335513857441498</v>
      </c>
      <c r="H83" s="38">
        <v>10.999128642029538</v>
      </c>
      <c r="I83" s="38" t="s">
        <v>90</v>
      </c>
      <c r="J83" s="38">
        <v>1.5972628981129087</v>
      </c>
      <c r="K83" s="38">
        <v>18.727755206630633</v>
      </c>
      <c r="L83" s="38">
        <v>11.387263505113497</v>
      </c>
      <c r="M83" s="38">
        <v>0.32185919007460917</v>
      </c>
      <c r="N83" s="38">
        <v>1.660090873770518</v>
      </c>
      <c r="O83" s="38">
        <v>0.43878678002433696</v>
      </c>
      <c r="P83" s="38">
        <v>0.53109343355796712</v>
      </c>
      <c r="Q83" s="38">
        <v>9.0215052784401839E-2</v>
      </c>
      <c r="R83" s="38">
        <v>0.65979542194654162</v>
      </c>
      <c r="S83" s="38">
        <v>0.40847796761629301</v>
      </c>
      <c r="T83" s="38">
        <v>0.23484358340239789</v>
      </c>
      <c r="U83" s="38">
        <v>0.70773232728247704</v>
      </c>
      <c r="V83" s="38">
        <v>0.23420018537617501</v>
      </c>
      <c r="W83" s="38">
        <v>2.1594454105474425</v>
      </c>
      <c r="X83" s="38">
        <v>0.56815998210919705</v>
      </c>
      <c r="Y83" s="38">
        <v>1.9106051997104594</v>
      </c>
      <c r="Z83" s="38">
        <v>0.34945515435277824</v>
      </c>
      <c r="AA83" s="38">
        <v>2.3240628103915921</v>
      </c>
      <c r="AB83" s="38">
        <v>0.39160581046013282</v>
      </c>
      <c r="AC83" s="38">
        <v>0.15507846594912314</v>
      </c>
      <c r="AD83" s="38">
        <v>1.5848443133705915E-2</v>
      </c>
      <c r="AE83" s="38">
        <v>3.6768411922962659E-2</v>
      </c>
      <c r="AF83" s="38">
        <v>2.4125551260535057E-2</v>
      </c>
      <c r="AG83" s="38">
        <f t="shared" si="28"/>
        <v>73.429044035355204</v>
      </c>
      <c r="AH83" s="38" t="str">
        <f>CONCATENATE(C83)</f>
        <v>пироксениты низко Са</v>
      </c>
      <c r="AI83" s="38">
        <f t="shared" si="29"/>
        <v>6</v>
      </c>
      <c r="AJ83" s="38">
        <f t="shared" si="30"/>
        <v>1.8514210127609156</v>
      </c>
      <c r="AK83" s="38">
        <f t="shared" si="31"/>
        <v>0.867799728035894</v>
      </c>
      <c r="AL83" s="38">
        <f t="shared" si="32"/>
        <v>0.94963213457265094</v>
      </c>
      <c r="AM83" s="38">
        <f t="shared" si="33"/>
        <v>1.4128381626264275</v>
      </c>
      <c r="AN83" s="38"/>
      <c r="AO83" s="38">
        <f t="shared" si="34"/>
        <v>2.6697906380149869</v>
      </c>
      <c r="AP83" s="38">
        <f t="shared" si="35"/>
        <v>4.0490273000413426</v>
      </c>
      <c r="AQ83" s="38">
        <f t="shared" si="36"/>
        <v>3.4439529308149734</v>
      </c>
      <c r="AR83" s="38">
        <f t="shared" si="37"/>
        <v>6.2620370421437164</v>
      </c>
      <c r="AS83" s="38">
        <f t="shared" si="38"/>
        <v>8.5017535848324517</v>
      </c>
      <c r="AT83" s="38">
        <f t="shared" si="39"/>
        <v>10.038162228077686</v>
      </c>
      <c r="AU83" s="38">
        <f t="shared" si="40"/>
        <v>11.544442294323018</v>
      </c>
      <c r="AV83" s="38">
        <f t="shared" si="41"/>
        <v>13.704123700108951</v>
      </c>
      <c r="AW83" s="38">
        <f t="shared" si="42"/>
        <v>13.670957708185835</v>
      </c>
      <c r="AX83" s="38">
        <f t="shared" si="43"/>
        <v>15.417551592918615</v>
      </c>
      <c r="AY83" s="42">
        <f t="shared" si="44"/>
        <v>0.60804209471308091</v>
      </c>
      <c r="AZ83" s="42">
        <v>0.78439820341374678</v>
      </c>
      <c r="BA83" s="30">
        <f t="shared" si="22"/>
        <v>1.3353142953976789</v>
      </c>
      <c r="BB83" s="39">
        <f t="shared" si="45"/>
        <v>0.69347048656124721</v>
      </c>
      <c r="BC83" s="11"/>
    </row>
    <row r="85" spans="1:55" x14ac:dyDescent="0.35">
      <c r="A85" s="53" t="s">
        <v>138</v>
      </c>
    </row>
    <row r="86" spans="1:55" x14ac:dyDescent="0.35">
      <c r="A86" s="53" t="s">
        <v>139</v>
      </c>
    </row>
  </sheetData>
  <sortState xmlns:xlrd2="http://schemas.microsoft.com/office/spreadsheetml/2017/richdata2" ref="A38:BC47">
    <sortCondition ref="A38:A47"/>
  </sortState>
  <phoneticPr fontId="10" type="noConversion"/>
  <conditionalFormatting sqref="O84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84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8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4:AI84 AI49:AI75 AG69:AG75 AI3:AI3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21"/>
  <sheetViews>
    <sheetView zoomScale="92" zoomScaleNormal="92" workbookViewId="0">
      <selection activeCell="C3" sqref="C3"/>
    </sheetView>
  </sheetViews>
  <sheetFormatPr defaultRowHeight="14.5" x14ac:dyDescent="0.35"/>
  <cols>
    <col min="1" max="1" width="13.1796875" customWidth="1"/>
    <col min="3" max="3" width="22" customWidth="1"/>
    <col min="4" max="47" width="9.1796875" customWidth="1"/>
  </cols>
  <sheetData>
    <row r="1" spans="1:49" ht="33.75" customHeight="1" x14ac:dyDescent="0.35">
      <c r="A1" s="54"/>
    </row>
    <row r="2" spans="1:49" ht="25.5" customHeight="1" x14ac:dyDescent="0.35">
      <c r="A2" t="s">
        <v>142</v>
      </c>
      <c r="B2" s="1" t="s">
        <v>144</v>
      </c>
      <c r="C2" s="5" t="s">
        <v>143</v>
      </c>
      <c r="D2" s="5" t="s">
        <v>7</v>
      </c>
      <c r="E2" s="5" t="s">
        <v>95</v>
      </c>
      <c r="F2" s="5" t="s">
        <v>96</v>
      </c>
      <c r="G2" s="5" t="s">
        <v>82</v>
      </c>
      <c r="H2" s="5" t="s">
        <v>12</v>
      </c>
      <c r="I2" s="5" t="s">
        <v>83</v>
      </c>
      <c r="J2" s="5" t="s">
        <v>80</v>
      </c>
      <c r="K2" s="5" t="s">
        <v>77</v>
      </c>
      <c r="L2" s="5" t="s">
        <v>35</v>
      </c>
      <c r="M2" s="5" t="s">
        <v>37</v>
      </c>
      <c r="N2" s="5" t="s">
        <v>39</v>
      </c>
      <c r="O2" s="5" t="s">
        <v>41</v>
      </c>
      <c r="P2" s="5" t="s">
        <v>44</v>
      </c>
      <c r="Q2" s="5" t="s">
        <v>46</v>
      </c>
      <c r="R2" s="5" t="s">
        <v>48</v>
      </c>
      <c r="S2" s="5" t="s">
        <v>50</v>
      </c>
      <c r="T2" s="5" t="s">
        <v>52</v>
      </c>
      <c r="U2" s="5" t="s">
        <v>54</v>
      </c>
      <c r="V2" s="5" t="s">
        <v>56</v>
      </c>
      <c r="W2" s="5" t="s">
        <v>58</v>
      </c>
      <c r="X2" s="5" t="s">
        <v>60</v>
      </c>
      <c r="Y2" s="5" t="s">
        <v>62</v>
      </c>
      <c r="Z2" s="5" t="s">
        <v>84</v>
      </c>
      <c r="AA2" s="5" t="s">
        <v>81</v>
      </c>
      <c r="AB2" s="5" t="s">
        <v>104</v>
      </c>
      <c r="AC2" s="5" t="s">
        <v>78</v>
      </c>
      <c r="AD2" s="5" t="s">
        <v>79</v>
      </c>
      <c r="AE2" s="5"/>
      <c r="AF2" s="3" t="s">
        <v>66</v>
      </c>
      <c r="AG2" s="3" t="s">
        <v>36</v>
      </c>
      <c r="AH2" s="3" t="s">
        <v>38</v>
      </c>
      <c r="AI2" s="3" t="s">
        <v>40</v>
      </c>
      <c r="AJ2" s="3" t="s">
        <v>42</v>
      </c>
      <c r="AK2" s="3" t="s">
        <v>43</v>
      </c>
      <c r="AL2" s="3" t="s">
        <v>45</v>
      </c>
      <c r="AM2" s="3" t="s">
        <v>47</v>
      </c>
      <c r="AN2" s="3" t="s">
        <v>49</v>
      </c>
      <c r="AO2" s="3" t="s">
        <v>51</v>
      </c>
      <c r="AP2" s="3" t="s">
        <v>53</v>
      </c>
      <c r="AQ2" s="3" t="s">
        <v>55</v>
      </c>
      <c r="AR2" s="3" t="s">
        <v>57</v>
      </c>
      <c r="AS2" s="3" t="s">
        <v>59</v>
      </c>
      <c r="AT2" s="3" t="s">
        <v>61</v>
      </c>
      <c r="AU2" s="3" t="s">
        <v>63</v>
      </c>
      <c r="AV2" s="26" t="s">
        <v>106</v>
      </c>
      <c r="AW2" s="26" t="s">
        <v>107</v>
      </c>
    </row>
    <row r="3" spans="1:49" s="12" customFormat="1" x14ac:dyDescent="0.35">
      <c r="A3" s="12" t="s">
        <v>1</v>
      </c>
      <c r="B3" s="13" t="s">
        <v>86</v>
      </c>
      <c r="C3" s="11" t="s">
        <v>135</v>
      </c>
      <c r="D3" s="14">
        <v>860.98992224616381</v>
      </c>
      <c r="E3" s="14">
        <v>435.50712736646466</v>
      </c>
      <c r="F3" s="14">
        <v>257.51567177386295</v>
      </c>
      <c r="G3" s="14">
        <v>403.608013305567</v>
      </c>
      <c r="H3" s="14">
        <v>0.92850146106806575</v>
      </c>
      <c r="I3" s="14">
        <v>26.899289644491301</v>
      </c>
      <c r="J3" s="14">
        <v>0.60222028170837194</v>
      </c>
      <c r="K3" s="14">
        <v>0.55206046665419217</v>
      </c>
      <c r="L3" s="15">
        <v>7.2538414371949429</v>
      </c>
      <c r="M3" s="14">
        <v>22.057169233914774</v>
      </c>
      <c r="N3" s="14">
        <v>3.2166420044364386</v>
      </c>
      <c r="O3" s="14">
        <v>15.200139958940769</v>
      </c>
      <c r="P3" s="14">
        <v>2.5909542217126971</v>
      </c>
      <c r="Q3" s="15">
        <v>0.36354851106095182</v>
      </c>
      <c r="R3" s="14">
        <v>1.1861742806634137</v>
      </c>
      <c r="S3" s="16">
        <v>0.12477821310718086</v>
      </c>
      <c r="T3" s="14" t="s">
        <v>72</v>
      </c>
      <c r="U3" s="14" t="s">
        <v>72</v>
      </c>
      <c r="V3" s="14" t="s">
        <v>72</v>
      </c>
      <c r="W3" s="14" t="s">
        <v>72</v>
      </c>
      <c r="X3" s="14" t="s">
        <v>72</v>
      </c>
      <c r="Y3" s="14" t="s">
        <v>72</v>
      </c>
      <c r="Z3" s="14">
        <v>1.0802175930278215</v>
      </c>
      <c r="AA3" s="15">
        <v>0.10712086016456124</v>
      </c>
      <c r="AB3" s="14">
        <v>0.88852591689568494</v>
      </c>
      <c r="AC3" s="15">
        <v>7.10833167408704E-2</v>
      </c>
      <c r="AD3" s="15">
        <v>1.7724254317925882E-2</v>
      </c>
      <c r="AE3" s="15" t="s">
        <v>73</v>
      </c>
      <c r="AF3" s="12" t="str">
        <f>A3</f>
        <v>764-2</v>
      </c>
      <c r="AG3" s="17">
        <f>L3/0.237</f>
        <v>30.606925895337312</v>
      </c>
      <c r="AH3" s="17">
        <f>M3/0.612</f>
        <v>36.041126199207149</v>
      </c>
      <c r="AI3" s="17">
        <f>N3/0.095</f>
        <v>33.859389520383566</v>
      </c>
      <c r="AJ3" s="17">
        <f>O3/0.467</f>
        <v>32.548479569466309</v>
      </c>
      <c r="AK3" s="17"/>
      <c r="AL3" s="17">
        <f>P3/0.153</f>
        <v>16.934341318383641</v>
      </c>
      <c r="AM3" s="17">
        <f>Q3/0.058</f>
        <v>6.2680777769129623</v>
      </c>
      <c r="AN3" s="17">
        <f>R3/0.2055</f>
        <v>5.772137618800067</v>
      </c>
      <c r="AO3" s="17">
        <f>S3/0.0374</f>
        <v>3.3363158584807713</v>
      </c>
      <c r="AP3" s="17" t="e">
        <f>T3/0.254</f>
        <v>#VALUE!</v>
      </c>
      <c r="AQ3" s="17" t="e">
        <f>U3/0.0566</f>
        <v>#VALUE!</v>
      </c>
      <c r="AR3" s="17" t="e">
        <f>V3/0.1655</f>
        <v>#VALUE!</v>
      </c>
      <c r="AS3" s="17" t="e">
        <f t="shared" ref="AS3:AS48" si="0">W3/0.0255</f>
        <v>#VALUE!</v>
      </c>
      <c r="AT3" s="17" t="e">
        <f>X3/0.17</f>
        <v>#VALUE!</v>
      </c>
      <c r="AU3" s="17" t="e">
        <f>Y3/0.0254</f>
        <v>#VALUE!</v>
      </c>
      <c r="AV3" s="30">
        <f>AM3/(AL3*AN3)^0.5</f>
        <v>0.63398923513053718</v>
      </c>
    </row>
    <row r="4" spans="1:49" s="12" customFormat="1" x14ac:dyDescent="0.35">
      <c r="A4" s="12" t="s">
        <v>1</v>
      </c>
      <c r="B4" s="13" t="s">
        <v>86</v>
      </c>
      <c r="C4" s="11" t="s">
        <v>135</v>
      </c>
      <c r="D4" s="14">
        <v>867.82096793735536</v>
      </c>
      <c r="E4" s="14">
        <v>443.9593921801777</v>
      </c>
      <c r="F4" s="14">
        <v>236.82969307899765</v>
      </c>
      <c r="G4" s="14">
        <v>401.94154261750504</v>
      </c>
      <c r="H4" s="14">
        <v>1.0596565316526081</v>
      </c>
      <c r="I4" s="14">
        <v>28.533318810518619</v>
      </c>
      <c r="J4" s="14">
        <v>0.79378709629495603</v>
      </c>
      <c r="K4" s="15">
        <v>6.329903382152792E-2</v>
      </c>
      <c r="L4" s="15">
        <v>6.7913299579126303</v>
      </c>
      <c r="M4" s="14">
        <v>23.238236203019266</v>
      </c>
      <c r="N4" s="14">
        <v>4.1159258595622292</v>
      </c>
      <c r="O4" s="14">
        <v>16.423488331110203</v>
      </c>
      <c r="P4" s="14">
        <v>2.0628695314642949</v>
      </c>
      <c r="Q4" s="15">
        <v>0.43892745373845782</v>
      </c>
      <c r="R4" s="14">
        <v>0.94671934843425476</v>
      </c>
      <c r="S4" s="14" t="s">
        <v>72</v>
      </c>
      <c r="T4" s="14" t="s">
        <v>72</v>
      </c>
      <c r="U4" s="14" t="s">
        <v>72</v>
      </c>
      <c r="V4" s="14" t="s">
        <v>72</v>
      </c>
      <c r="W4" s="14" t="s">
        <v>72</v>
      </c>
      <c r="X4" s="14" t="s">
        <v>72</v>
      </c>
      <c r="Y4" s="14" t="s">
        <v>72</v>
      </c>
      <c r="Z4" s="14">
        <v>1.6659489530151379</v>
      </c>
      <c r="AA4" s="15">
        <v>0.12778794581423358</v>
      </c>
      <c r="AB4" s="14">
        <v>0.77408948820990164</v>
      </c>
      <c r="AC4" s="15">
        <v>0.16510511959364094</v>
      </c>
      <c r="AD4" s="15">
        <v>2.9491313800992722E-2</v>
      </c>
      <c r="AE4" s="15" t="s">
        <v>73</v>
      </c>
      <c r="AF4" s="12" t="str">
        <f t="shared" ref="AF4:AF48" si="1">A4</f>
        <v>764-2</v>
      </c>
      <c r="AG4" s="17">
        <f t="shared" ref="AG4:AG48" si="2">L4/0.237</f>
        <v>28.655400666298018</v>
      </c>
      <c r="AH4" s="17">
        <f t="shared" ref="AH4:AH48" si="3">M4/0.612</f>
        <v>37.97097418793998</v>
      </c>
      <c r="AI4" s="17">
        <f t="shared" ref="AI4:AI48" si="4">N4/0.095</f>
        <v>43.325535363812939</v>
      </c>
      <c r="AJ4" s="17">
        <f t="shared" ref="AJ4:AJ48" si="5">O4/0.467</f>
        <v>35.168069231499359</v>
      </c>
      <c r="AK4" s="17"/>
      <c r="AL4" s="17">
        <f t="shared" ref="AL4:AL48" si="6">P4/0.153</f>
        <v>13.48280739519147</v>
      </c>
      <c r="AM4" s="17">
        <f t="shared" ref="AM4:AM48" si="7">Q4/0.058</f>
        <v>7.567714719628583</v>
      </c>
      <c r="AN4" s="17">
        <f t="shared" ref="AN4:AN48" si="8">R4/0.2055</f>
        <v>4.6069068050328701</v>
      </c>
      <c r="AO4" s="17" t="e">
        <f t="shared" ref="AO4:AO48" si="9">S4/0.0374</f>
        <v>#VALUE!</v>
      </c>
      <c r="AP4" s="17" t="e">
        <f t="shared" ref="AP4:AP48" si="10">T4/0.254</f>
        <v>#VALUE!</v>
      </c>
      <c r="AQ4" s="17" t="e">
        <f t="shared" ref="AQ4:AQ48" si="11">U4/0.0566</f>
        <v>#VALUE!</v>
      </c>
      <c r="AR4" s="17" t="e">
        <f t="shared" ref="AR4:AR48" si="12">V4/0.1655</f>
        <v>#VALUE!</v>
      </c>
      <c r="AS4" s="17" t="e">
        <f t="shared" si="0"/>
        <v>#VALUE!</v>
      </c>
      <c r="AT4" s="17" t="e">
        <f t="shared" ref="AT4:AT48" si="13">X4/0.17</f>
        <v>#VALUE!</v>
      </c>
      <c r="AU4" s="17" t="e">
        <f t="shared" ref="AU4:AU48" si="14">Y4/0.0254</f>
        <v>#VALUE!</v>
      </c>
      <c r="AV4" s="30">
        <f>AM4/(AL4*AN4)^0.5</f>
        <v>0.96021806745382865</v>
      </c>
    </row>
    <row r="5" spans="1:49" s="12" customFormat="1" x14ac:dyDescent="0.35">
      <c r="A5" s="12" t="s">
        <v>1</v>
      </c>
      <c r="B5" s="13" t="s">
        <v>86</v>
      </c>
      <c r="C5" s="11" t="s">
        <v>135</v>
      </c>
      <c r="D5" s="14">
        <v>918.87821783007178</v>
      </c>
      <c r="E5" s="14">
        <v>460.71123155829468</v>
      </c>
      <c r="F5" s="14">
        <v>292.68397079726691</v>
      </c>
      <c r="G5" s="14">
        <v>437.85585580849261</v>
      </c>
      <c r="H5" s="14">
        <v>1.5591932418976648</v>
      </c>
      <c r="I5" s="14">
        <v>32.43155900822569</v>
      </c>
      <c r="J5" s="14">
        <v>0.84089557040141694</v>
      </c>
      <c r="K5" s="14">
        <v>3.6029689279592363</v>
      </c>
      <c r="L5" s="15">
        <v>9.0100134738818589</v>
      </c>
      <c r="M5" s="14">
        <v>25.664238686887021</v>
      </c>
      <c r="N5" s="14">
        <v>3.9487793791469326</v>
      </c>
      <c r="O5" s="14">
        <v>16.588651439936015</v>
      </c>
      <c r="P5" s="14">
        <v>2.3839850463347854</v>
      </c>
      <c r="Q5" s="15">
        <v>0.4385765078053584</v>
      </c>
      <c r="R5" s="14" t="s">
        <v>72</v>
      </c>
      <c r="S5" s="14" t="s">
        <v>72</v>
      </c>
      <c r="T5" s="14" t="s">
        <v>72</v>
      </c>
      <c r="U5" s="14" t="s">
        <v>72</v>
      </c>
      <c r="V5" s="14" t="s">
        <v>72</v>
      </c>
      <c r="W5" s="14" t="s">
        <v>72</v>
      </c>
      <c r="X5" s="14" t="s">
        <v>72</v>
      </c>
      <c r="Y5" s="14" t="s">
        <v>72</v>
      </c>
      <c r="Z5" s="14">
        <v>0.95885560681710913</v>
      </c>
      <c r="AA5" s="15">
        <v>0.18829751122628235</v>
      </c>
      <c r="AB5" s="15">
        <v>0.48558179494088471</v>
      </c>
      <c r="AC5" s="15">
        <v>0.40818321996614632</v>
      </c>
      <c r="AD5" s="15">
        <v>4.1277959325908699E-2</v>
      </c>
      <c r="AE5" s="15" t="s">
        <v>73</v>
      </c>
      <c r="AF5" s="12" t="str">
        <f t="shared" si="1"/>
        <v>764-2</v>
      </c>
      <c r="AG5" s="17">
        <f t="shared" si="2"/>
        <v>38.016934488952991</v>
      </c>
      <c r="AH5" s="17">
        <f t="shared" si="3"/>
        <v>41.935030534129119</v>
      </c>
      <c r="AI5" s="17">
        <f t="shared" si="4"/>
        <v>41.566098727862446</v>
      </c>
      <c r="AJ5" s="17">
        <f t="shared" si="5"/>
        <v>35.521737558749493</v>
      </c>
      <c r="AK5" s="17"/>
      <c r="AL5" s="17">
        <f t="shared" si="6"/>
        <v>15.581601610031278</v>
      </c>
      <c r="AM5" s="17">
        <f t="shared" si="7"/>
        <v>7.5616639276785929</v>
      </c>
      <c r="AN5" s="17" t="e">
        <f t="shared" si="8"/>
        <v>#VALUE!</v>
      </c>
      <c r="AO5" s="17" t="e">
        <f t="shared" si="9"/>
        <v>#VALUE!</v>
      </c>
      <c r="AP5" s="17" t="e">
        <f t="shared" si="10"/>
        <v>#VALUE!</v>
      </c>
      <c r="AQ5" s="17" t="e">
        <f t="shared" si="11"/>
        <v>#VALUE!</v>
      </c>
      <c r="AR5" s="17" t="e">
        <f t="shared" si="12"/>
        <v>#VALUE!</v>
      </c>
      <c r="AS5" s="17" t="e">
        <f t="shared" si="0"/>
        <v>#VALUE!</v>
      </c>
      <c r="AT5" s="17" t="e">
        <f t="shared" si="13"/>
        <v>#VALUE!</v>
      </c>
      <c r="AU5" s="17" t="e">
        <f t="shared" si="14"/>
        <v>#VALUE!</v>
      </c>
      <c r="AV5" s="30"/>
    </row>
    <row r="6" spans="1:49" s="12" customFormat="1" x14ac:dyDescent="0.35">
      <c r="A6" s="12" t="s">
        <v>1</v>
      </c>
      <c r="B6" s="13" t="s">
        <v>86</v>
      </c>
      <c r="C6" s="11" t="s">
        <v>135</v>
      </c>
      <c r="D6" s="14">
        <v>839.35618104409593</v>
      </c>
      <c r="E6" s="14">
        <v>403.39484110086596</v>
      </c>
      <c r="F6" s="14">
        <v>213.39137388217549</v>
      </c>
      <c r="G6" s="14">
        <v>373.88438367935106</v>
      </c>
      <c r="H6" s="14">
        <v>0.99953506394821789</v>
      </c>
      <c r="I6" s="14">
        <v>30.664245221156499</v>
      </c>
      <c r="J6" s="14">
        <v>0.9207295832642145</v>
      </c>
      <c r="K6" s="15">
        <v>0.31163771791340278</v>
      </c>
      <c r="L6" s="15">
        <v>7.9877862049281454</v>
      </c>
      <c r="M6" s="14">
        <v>23.8457244498214</v>
      </c>
      <c r="N6" s="14">
        <v>3.9718610077799359</v>
      </c>
      <c r="O6" s="14">
        <v>16.397239139321407</v>
      </c>
      <c r="P6" s="14">
        <v>2.5005370886362899</v>
      </c>
      <c r="Q6" s="15">
        <v>0.43024463294946996</v>
      </c>
      <c r="R6" s="14">
        <v>1.0873076752065813</v>
      </c>
      <c r="S6" s="14" t="s">
        <v>72</v>
      </c>
      <c r="T6" s="14" t="s">
        <v>72</v>
      </c>
      <c r="U6" s="14" t="s">
        <v>72</v>
      </c>
      <c r="V6" s="14" t="s">
        <v>72</v>
      </c>
      <c r="W6" s="14" t="s">
        <v>72</v>
      </c>
      <c r="X6" s="14" t="s">
        <v>72</v>
      </c>
      <c r="Y6" s="14" t="s">
        <v>72</v>
      </c>
      <c r="Z6" s="14">
        <v>1.1276581503212966</v>
      </c>
      <c r="AA6" s="15">
        <v>0.16015739710887156</v>
      </c>
      <c r="AB6" s="14">
        <v>0.85212133863503348</v>
      </c>
      <c r="AC6" s="15">
        <v>0.17219852511418818</v>
      </c>
      <c r="AD6" s="15">
        <v>2.848312627633888E-2</v>
      </c>
      <c r="AE6" s="15" t="s">
        <v>73</v>
      </c>
      <c r="AF6" s="12" t="str">
        <f t="shared" si="1"/>
        <v>764-2</v>
      </c>
      <c r="AG6" s="17">
        <f t="shared" si="2"/>
        <v>33.703739261300193</v>
      </c>
      <c r="AH6" s="17">
        <f t="shared" si="3"/>
        <v>38.96360204219183</v>
      </c>
      <c r="AI6" s="17">
        <f t="shared" si="4"/>
        <v>41.809063239788799</v>
      </c>
      <c r="AJ6" s="17">
        <f t="shared" si="5"/>
        <v>35.111861112037275</v>
      </c>
      <c r="AK6" s="17"/>
      <c r="AL6" s="17">
        <f t="shared" si="6"/>
        <v>16.343379664289476</v>
      </c>
      <c r="AM6" s="17">
        <f t="shared" si="7"/>
        <v>7.4180109129218952</v>
      </c>
      <c r="AN6" s="17">
        <f t="shared" si="8"/>
        <v>5.2910349158471117</v>
      </c>
      <c r="AO6" s="17" t="e">
        <f t="shared" si="9"/>
        <v>#VALUE!</v>
      </c>
      <c r="AP6" s="17" t="e">
        <f t="shared" si="10"/>
        <v>#VALUE!</v>
      </c>
      <c r="AQ6" s="17" t="e">
        <f t="shared" si="11"/>
        <v>#VALUE!</v>
      </c>
      <c r="AR6" s="17" t="e">
        <f t="shared" si="12"/>
        <v>#VALUE!</v>
      </c>
      <c r="AS6" s="17" t="e">
        <f t="shared" si="0"/>
        <v>#VALUE!</v>
      </c>
      <c r="AT6" s="17" t="e">
        <f t="shared" si="13"/>
        <v>#VALUE!</v>
      </c>
      <c r="AU6" s="17" t="e">
        <f t="shared" si="14"/>
        <v>#VALUE!</v>
      </c>
      <c r="AV6" s="30">
        <f t="shared" ref="AV6:AV48" si="15">AM6/(AL6*AN6)^0.5</f>
        <v>0.79771217287431528</v>
      </c>
    </row>
    <row r="7" spans="1:49" s="12" customFormat="1" x14ac:dyDescent="0.35">
      <c r="A7" s="12" t="s">
        <v>1</v>
      </c>
      <c r="B7" s="13" t="s">
        <v>86</v>
      </c>
      <c r="C7" s="11" t="s">
        <v>135</v>
      </c>
      <c r="D7" s="14">
        <v>880.3562390957967</v>
      </c>
      <c r="E7" s="14">
        <v>410.81789394712558</v>
      </c>
      <c r="F7" s="14">
        <v>254.41471477845644</v>
      </c>
      <c r="G7" s="14">
        <v>377.01037551511234</v>
      </c>
      <c r="H7" s="14">
        <v>0.98635830836812</v>
      </c>
      <c r="I7" s="14">
        <v>29.038149263827403</v>
      </c>
      <c r="J7" s="14">
        <v>0.84454056903452235</v>
      </c>
      <c r="K7" s="15">
        <v>0.30687228899816921</v>
      </c>
      <c r="L7" s="15">
        <v>7.2218819030540216</v>
      </c>
      <c r="M7" s="14">
        <v>21.497222130583204</v>
      </c>
      <c r="N7" s="14">
        <v>3.6422695517370038</v>
      </c>
      <c r="O7" s="14">
        <v>15.897875420287443</v>
      </c>
      <c r="P7" s="14">
        <v>2.0211248807556221</v>
      </c>
      <c r="Q7" s="15">
        <v>0.44206111228244677</v>
      </c>
      <c r="R7" s="14" t="s">
        <v>72</v>
      </c>
      <c r="S7" s="14" t="s">
        <v>72</v>
      </c>
      <c r="T7" s="14" t="s">
        <v>72</v>
      </c>
      <c r="U7" s="14" t="s">
        <v>72</v>
      </c>
      <c r="V7" s="14" t="s">
        <v>72</v>
      </c>
      <c r="W7" s="14" t="s">
        <v>72</v>
      </c>
      <c r="X7" s="14" t="s">
        <v>72</v>
      </c>
      <c r="Y7" s="14" t="s">
        <v>72</v>
      </c>
      <c r="Z7" s="14">
        <v>1.4024461455650836</v>
      </c>
      <c r="AA7" s="15">
        <v>0.13238623949108044</v>
      </c>
      <c r="AB7" s="14">
        <v>0.63818079965928476</v>
      </c>
      <c r="AC7" s="15">
        <v>0.118566402221741</v>
      </c>
      <c r="AD7" s="14" t="s">
        <v>72</v>
      </c>
      <c r="AE7" s="15" t="s">
        <v>73</v>
      </c>
      <c r="AF7" s="12" t="str">
        <f t="shared" si="1"/>
        <v>764-2</v>
      </c>
      <c r="AG7" s="17">
        <f t="shared" si="2"/>
        <v>30.472075540312328</v>
      </c>
      <c r="AH7" s="17">
        <f t="shared" si="3"/>
        <v>35.126179951933338</v>
      </c>
      <c r="AI7" s="17">
        <f t="shared" si="4"/>
        <v>38.339679491968461</v>
      </c>
      <c r="AJ7" s="17">
        <f t="shared" si="5"/>
        <v>34.042559786482748</v>
      </c>
      <c r="AK7" s="17"/>
      <c r="AL7" s="17">
        <f t="shared" si="6"/>
        <v>13.20996654088642</v>
      </c>
      <c r="AM7" s="17">
        <f t="shared" si="7"/>
        <v>7.6217433152145988</v>
      </c>
      <c r="AN7" s="17" t="e">
        <f t="shared" si="8"/>
        <v>#VALUE!</v>
      </c>
      <c r="AO7" s="17" t="e">
        <f t="shared" si="9"/>
        <v>#VALUE!</v>
      </c>
      <c r="AP7" s="17" t="e">
        <f t="shared" si="10"/>
        <v>#VALUE!</v>
      </c>
      <c r="AQ7" s="17" t="e">
        <f t="shared" si="11"/>
        <v>#VALUE!</v>
      </c>
      <c r="AR7" s="17" t="e">
        <f t="shared" si="12"/>
        <v>#VALUE!</v>
      </c>
      <c r="AS7" s="17" t="e">
        <f t="shared" si="0"/>
        <v>#VALUE!</v>
      </c>
      <c r="AT7" s="17" t="e">
        <f t="shared" si="13"/>
        <v>#VALUE!</v>
      </c>
      <c r="AU7" s="17" t="e">
        <f t="shared" si="14"/>
        <v>#VALUE!</v>
      </c>
      <c r="AV7" s="30"/>
    </row>
    <row r="8" spans="1:49" s="12" customFormat="1" x14ac:dyDescent="0.35">
      <c r="A8" s="12" t="s">
        <v>1</v>
      </c>
      <c r="B8" s="13" t="s">
        <v>86</v>
      </c>
      <c r="C8" s="11" t="s">
        <v>135</v>
      </c>
      <c r="D8" s="14">
        <v>833.98693741570435</v>
      </c>
      <c r="E8" s="14">
        <v>381.11581850267754</v>
      </c>
      <c r="F8" s="14">
        <v>229.99366583574403</v>
      </c>
      <c r="G8" s="14">
        <v>385.99808465836844</v>
      </c>
      <c r="H8" s="14">
        <v>0.75924721642486748</v>
      </c>
      <c r="I8" s="14">
        <v>30.024168413719018</v>
      </c>
      <c r="J8" s="14">
        <v>0.72614159460481309</v>
      </c>
      <c r="K8" s="15">
        <v>0.20313229960298954</v>
      </c>
      <c r="L8" s="15">
        <v>8.0903307018966775</v>
      </c>
      <c r="M8" s="14">
        <v>23.896846802877068</v>
      </c>
      <c r="N8" s="14">
        <v>4.1132200109975425</v>
      </c>
      <c r="O8" s="14">
        <v>17.667701758403656</v>
      </c>
      <c r="P8" s="14">
        <v>1.9255100787236765</v>
      </c>
      <c r="Q8" s="15">
        <v>0.28350068170844733</v>
      </c>
      <c r="R8" s="14" t="s">
        <v>72</v>
      </c>
      <c r="S8" s="14" t="s">
        <v>72</v>
      </c>
      <c r="T8" s="14" t="s">
        <v>72</v>
      </c>
      <c r="U8" s="14" t="s">
        <v>72</v>
      </c>
      <c r="V8" s="14" t="s">
        <v>72</v>
      </c>
      <c r="W8" s="14" t="s">
        <v>72</v>
      </c>
      <c r="X8" s="14" t="s">
        <v>72</v>
      </c>
      <c r="Y8" s="14" t="s">
        <v>72</v>
      </c>
      <c r="Z8" s="14">
        <v>1.2892299417924855</v>
      </c>
      <c r="AA8" s="15">
        <v>8.504629231092703E-2</v>
      </c>
      <c r="AB8" s="14">
        <v>0.7752639191916445</v>
      </c>
      <c r="AC8" s="15">
        <v>8.4042106159925134E-2</v>
      </c>
      <c r="AD8" s="15">
        <v>7.1782096600074684E-3</v>
      </c>
      <c r="AE8" s="15" t="s">
        <v>73</v>
      </c>
      <c r="AF8" s="12" t="str">
        <f t="shared" si="1"/>
        <v>764-2</v>
      </c>
      <c r="AG8" s="17">
        <f t="shared" si="2"/>
        <v>34.136416463699064</v>
      </c>
      <c r="AH8" s="17">
        <f t="shared" si="3"/>
        <v>39.047135298818738</v>
      </c>
      <c r="AI8" s="17">
        <f t="shared" si="4"/>
        <v>43.297052747342555</v>
      </c>
      <c r="AJ8" s="17">
        <f t="shared" si="5"/>
        <v>37.832337812427525</v>
      </c>
      <c r="AK8" s="17"/>
      <c r="AL8" s="17">
        <f t="shared" si="6"/>
        <v>12.585033194272397</v>
      </c>
      <c r="AM8" s="17">
        <f t="shared" si="7"/>
        <v>4.8879427880766775</v>
      </c>
      <c r="AN8" s="17" t="e">
        <f t="shared" si="8"/>
        <v>#VALUE!</v>
      </c>
      <c r="AO8" s="17" t="e">
        <f t="shared" si="9"/>
        <v>#VALUE!</v>
      </c>
      <c r="AP8" s="17" t="e">
        <f t="shared" si="10"/>
        <v>#VALUE!</v>
      </c>
      <c r="AQ8" s="17" t="e">
        <f t="shared" si="11"/>
        <v>#VALUE!</v>
      </c>
      <c r="AR8" s="17" t="e">
        <f t="shared" si="12"/>
        <v>#VALUE!</v>
      </c>
      <c r="AS8" s="17" t="e">
        <f t="shared" si="0"/>
        <v>#VALUE!</v>
      </c>
      <c r="AT8" s="17" t="e">
        <f t="shared" si="13"/>
        <v>#VALUE!</v>
      </c>
      <c r="AU8" s="17" t="e">
        <f t="shared" si="14"/>
        <v>#VALUE!</v>
      </c>
      <c r="AV8" s="30"/>
    </row>
    <row r="9" spans="1:49" s="12" customFormat="1" x14ac:dyDescent="0.35">
      <c r="A9" s="12" t="s">
        <v>1</v>
      </c>
      <c r="B9" s="13" t="s">
        <v>86</v>
      </c>
      <c r="C9" s="11" t="s">
        <v>135</v>
      </c>
      <c r="D9" s="14">
        <v>814.1552256082158</v>
      </c>
      <c r="E9" s="14">
        <v>449.88636981258958</v>
      </c>
      <c r="F9" s="14">
        <v>245.36634932549671</v>
      </c>
      <c r="G9" s="14">
        <v>228.15764961202973</v>
      </c>
      <c r="H9" s="14">
        <v>0.99400121004134512</v>
      </c>
      <c r="I9" s="14">
        <v>20.55047754172352</v>
      </c>
      <c r="J9" s="14">
        <v>0.68015294875955967</v>
      </c>
      <c r="K9" s="15">
        <v>0.42175726290111482</v>
      </c>
      <c r="L9" s="15">
        <v>7.0668370050265397</v>
      </c>
      <c r="M9" s="14">
        <v>19.823380683723613</v>
      </c>
      <c r="N9" s="14">
        <v>3.7286847462119552</v>
      </c>
      <c r="O9" s="14">
        <v>12.457084379331191</v>
      </c>
      <c r="P9" s="14">
        <v>2.5492694679666998</v>
      </c>
      <c r="Q9" s="15">
        <v>0.36667727545688572</v>
      </c>
      <c r="R9" s="14">
        <v>0.83939768742286791</v>
      </c>
      <c r="S9" s="14" t="s">
        <v>72</v>
      </c>
      <c r="T9" s="14" t="s">
        <v>72</v>
      </c>
      <c r="U9" s="14" t="s">
        <v>72</v>
      </c>
      <c r="V9" s="14" t="s">
        <v>72</v>
      </c>
      <c r="W9" s="14" t="s">
        <v>72</v>
      </c>
      <c r="X9" s="14" t="s">
        <v>72</v>
      </c>
      <c r="Y9" s="14" t="s">
        <v>72</v>
      </c>
      <c r="Z9" s="14">
        <v>1.1410941817648597</v>
      </c>
      <c r="AA9" s="15">
        <v>0.15162822011674595</v>
      </c>
      <c r="AB9" s="14">
        <v>0.56143667897676364</v>
      </c>
      <c r="AC9" s="15">
        <v>5.1862679899418826E-2</v>
      </c>
      <c r="AD9" s="14" t="s">
        <v>72</v>
      </c>
      <c r="AE9" s="15" t="s">
        <v>73</v>
      </c>
      <c r="AF9" s="12" t="str">
        <f t="shared" si="1"/>
        <v>764-2</v>
      </c>
      <c r="AG9" s="17">
        <f t="shared" si="2"/>
        <v>29.817877658339832</v>
      </c>
      <c r="AH9" s="17">
        <f t="shared" si="3"/>
        <v>32.391144908045121</v>
      </c>
      <c r="AI9" s="17">
        <f t="shared" si="4"/>
        <v>39.249313118020581</v>
      </c>
      <c r="AJ9" s="17">
        <f t="shared" si="5"/>
        <v>26.674698885077493</v>
      </c>
      <c r="AK9" s="17"/>
      <c r="AL9" s="17">
        <f t="shared" si="6"/>
        <v>16.66189194749477</v>
      </c>
      <c r="AM9" s="17">
        <f t="shared" si="7"/>
        <v>6.3220219906359603</v>
      </c>
      <c r="AN9" s="17">
        <f t="shared" si="8"/>
        <v>4.0846602794300146</v>
      </c>
      <c r="AO9" s="17" t="e">
        <f t="shared" si="9"/>
        <v>#VALUE!</v>
      </c>
      <c r="AP9" s="17" t="e">
        <f t="shared" si="10"/>
        <v>#VALUE!</v>
      </c>
      <c r="AQ9" s="17" t="e">
        <f t="shared" si="11"/>
        <v>#VALUE!</v>
      </c>
      <c r="AR9" s="17" t="e">
        <f t="shared" si="12"/>
        <v>#VALUE!</v>
      </c>
      <c r="AS9" s="17" t="e">
        <f t="shared" si="0"/>
        <v>#VALUE!</v>
      </c>
      <c r="AT9" s="17" t="e">
        <f t="shared" si="13"/>
        <v>#VALUE!</v>
      </c>
      <c r="AU9" s="17" t="e">
        <f t="shared" si="14"/>
        <v>#VALUE!</v>
      </c>
      <c r="AV9" s="30">
        <f t="shared" si="15"/>
        <v>0.76633008244704282</v>
      </c>
    </row>
    <row r="10" spans="1:49" s="12" customFormat="1" x14ac:dyDescent="0.35">
      <c r="A10" s="12" t="s">
        <v>1</v>
      </c>
      <c r="B10" s="13" t="s">
        <v>86</v>
      </c>
      <c r="C10" s="11" t="s">
        <v>135</v>
      </c>
      <c r="D10" s="14">
        <v>865.72848180332335</v>
      </c>
      <c r="E10" s="14">
        <v>475.75035296425415</v>
      </c>
      <c r="F10" s="14">
        <v>247.38399378690789</v>
      </c>
      <c r="G10" s="14">
        <v>218.92104727990909</v>
      </c>
      <c r="H10" s="14">
        <v>0.84941793182610692</v>
      </c>
      <c r="I10" s="14">
        <v>20.673544561169013</v>
      </c>
      <c r="J10" s="14">
        <v>0.61854592743513537</v>
      </c>
      <c r="K10" s="15">
        <v>1.2914392875357821E-2</v>
      </c>
      <c r="L10" s="15">
        <v>5.9691619940419907</v>
      </c>
      <c r="M10" s="14">
        <v>19.659325666468305</v>
      </c>
      <c r="N10" s="14">
        <v>2.9926453654837242</v>
      </c>
      <c r="O10" s="14">
        <v>11.947369265891897</v>
      </c>
      <c r="P10" s="14">
        <v>1.9169566655344301</v>
      </c>
      <c r="Q10" s="15">
        <v>0.33239639409628435</v>
      </c>
      <c r="R10" s="15">
        <v>0.34315416345753941</v>
      </c>
      <c r="S10" s="16">
        <v>4.6284475332873422E-2</v>
      </c>
      <c r="T10" s="15">
        <v>0.2385430249680385</v>
      </c>
      <c r="U10" s="15">
        <v>5.0218358477162293E-2</v>
      </c>
      <c r="V10" s="14" t="s">
        <v>72</v>
      </c>
      <c r="W10" s="14" t="s">
        <v>72</v>
      </c>
      <c r="X10" s="14" t="s">
        <v>72</v>
      </c>
      <c r="Y10" s="14" t="s">
        <v>72</v>
      </c>
      <c r="Z10" s="14">
        <v>1.0088789813325727</v>
      </c>
      <c r="AA10" s="15">
        <v>0.18208778568019346</v>
      </c>
      <c r="AB10" s="14">
        <v>0.56507346120375068</v>
      </c>
      <c r="AC10" s="15">
        <v>6.6858915585089884E-2</v>
      </c>
      <c r="AD10" s="14" t="s">
        <v>72</v>
      </c>
      <c r="AE10" s="15" t="s">
        <v>73</v>
      </c>
      <c r="AF10" s="12" t="str">
        <f t="shared" si="1"/>
        <v>764-2</v>
      </c>
      <c r="AG10" s="17">
        <f t="shared" si="2"/>
        <v>25.186337527603339</v>
      </c>
      <c r="AH10" s="17">
        <f t="shared" si="3"/>
        <v>32.12308115435998</v>
      </c>
      <c r="AI10" s="17">
        <f t="shared" si="4"/>
        <v>31.501530162986569</v>
      </c>
      <c r="AJ10" s="17">
        <f t="shared" si="5"/>
        <v>25.583231832744961</v>
      </c>
      <c r="AK10" s="17"/>
      <c r="AL10" s="17">
        <f t="shared" si="6"/>
        <v>12.529128532904773</v>
      </c>
      <c r="AM10" s="17">
        <f t="shared" si="7"/>
        <v>5.7309723120049023</v>
      </c>
      <c r="AN10" s="17">
        <f t="shared" si="8"/>
        <v>1.6698499438323087</v>
      </c>
      <c r="AO10" s="17">
        <f t="shared" si="9"/>
        <v>1.2375528163869898</v>
      </c>
      <c r="AP10" s="17">
        <f t="shared" si="10"/>
        <v>0.93914576759070278</v>
      </c>
      <c r="AQ10" s="17">
        <f t="shared" si="11"/>
        <v>0.88725014977318539</v>
      </c>
      <c r="AR10" s="17" t="e">
        <f t="shared" si="12"/>
        <v>#VALUE!</v>
      </c>
      <c r="AS10" s="17" t="e">
        <f t="shared" si="0"/>
        <v>#VALUE!</v>
      </c>
      <c r="AT10" s="17" t="e">
        <f t="shared" si="13"/>
        <v>#VALUE!</v>
      </c>
      <c r="AU10" s="17" t="e">
        <f t="shared" si="14"/>
        <v>#VALUE!</v>
      </c>
      <c r="AV10" s="30">
        <f t="shared" si="15"/>
        <v>1.2529367703982723</v>
      </c>
    </row>
    <row r="11" spans="1:49" s="12" customFormat="1" x14ac:dyDescent="0.35">
      <c r="A11" s="12" t="s">
        <v>1</v>
      </c>
      <c r="B11" s="13" t="s">
        <v>86</v>
      </c>
      <c r="C11" s="11" t="s">
        <v>135</v>
      </c>
      <c r="D11" s="14">
        <v>826.24850634291943</v>
      </c>
      <c r="E11" s="14">
        <v>431.71399733496139</v>
      </c>
      <c r="F11" s="14">
        <v>259.57947921304975</v>
      </c>
      <c r="G11" s="14">
        <v>254.24141547185425</v>
      </c>
      <c r="H11" s="14">
        <v>0.75477931305578683</v>
      </c>
      <c r="I11" s="14">
        <v>23.155681622892622</v>
      </c>
      <c r="J11" s="14">
        <v>0.66190313950603541</v>
      </c>
      <c r="K11" s="15">
        <v>0.33370351815734756</v>
      </c>
      <c r="L11" s="15">
        <v>7.0799850930268775</v>
      </c>
      <c r="M11" s="14">
        <v>21.825005503799709</v>
      </c>
      <c r="N11" s="14">
        <v>3.7167381118796907</v>
      </c>
      <c r="O11" s="14">
        <v>13.956419575246569</v>
      </c>
      <c r="P11" s="14">
        <v>2.0290817417827673</v>
      </c>
      <c r="Q11" s="15">
        <v>0.34606239991015214</v>
      </c>
      <c r="R11" s="14">
        <v>0.51455203945628314</v>
      </c>
      <c r="S11" s="14" t="s">
        <v>72</v>
      </c>
      <c r="T11" s="14" t="s">
        <v>72</v>
      </c>
      <c r="U11" s="14" t="s">
        <v>72</v>
      </c>
      <c r="V11" s="14" t="s">
        <v>72</v>
      </c>
      <c r="W11" s="14" t="s">
        <v>72</v>
      </c>
      <c r="X11" s="14" t="s">
        <v>72</v>
      </c>
      <c r="Y11" s="14" t="s">
        <v>72</v>
      </c>
      <c r="Z11" s="14">
        <v>1.0178135081423336</v>
      </c>
      <c r="AA11" s="15">
        <v>0.13707673800658243</v>
      </c>
      <c r="AB11" s="14">
        <v>0.52890663836514229</v>
      </c>
      <c r="AC11" s="15">
        <v>6.1789579198682672E-2</v>
      </c>
      <c r="AD11" s="15">
        <v>5.3105613433050165E-3</v>
      </c>
      <c r="AE11" s="15" t="s">
        <v>73</v>
      </c>
      <c r="AF11" s="12" t="str">
        <f t="shared" si="1"/>
        <v>764-2</v>
      </c>
      <c r="AG11" s="17">
        <f t="shared" si="2"/>
        <v>29.873354822898218</v>
      </c>
      <c r="AH11" s="17">
        <f t="shared" si="3"/>
        <v>35.661773699019129</v>
      </c>
      <c r="AI11" s="17">
        <f t="shared" si="4"/>
        <v>39.123559072417798</v>
      </c>
      <c r="AJ11" s="17">
        <f t="shared" si="5"/>
        <v>29.885266756416634</v>
      </c>
      <c r="AK11" s="17"/>
      <c r="AL11" s="17">
        <f t="shared" si="6"/>
        <v>13.26197216851482</v>
      </c>
      <c r="AM11" s="17">
        <f t="shared" si="7"/>
        <v>5.9665931018991749</v>
      </c>
      <c r="AN11" s="17">
        <f t="shared" si="8"/>
        <v>2.5039028684004045</v>
      </c>
      <c r="AO11" s="17" t="e">
        <f t="shared" si="9"/>
        <v>#VALUE!</v>
      </c>
      <c r="AP11" s="17" t="e">
        <f t="shared" si="10"/>
        <v>#VALUE!</v>
      </c>
      <c r="AQ11" s="17" t="e">
        <f t="shared" si="11"/>
        <v>#VALUE!</v>
      </c>
      <c r="AR11" s="17" t="e">
        <f t="shared" si="12"/>
        <v>#VALUE!</v>
      </c>
      <c r="AS11" s="17" t="e">
        <f t="shared" si="0"/>
        <v>#VALUE!</v>
      </c>
      <c r="AT11" s="17" t="e">
        <f t="shared" si="13"/>
        <v>#VALUE!</v>
      </c>
      <c r="AU11" s="17" t="e">
        <f t="shared" si="14"/>
        <v>#VALUE!</v>
      </c>
      <c r="AV11" s="30">
        <f t="shared" si="15"/>
        <v>1.0354130318264401</v>
      </c>
    </row>
    <row r="12" spans="1:49" s="12" customFormat="1" x14ac:dyDescent="0.35">
      <c r="A12" s="12" t="s">
        <v>1</v>
      </c>
      <c r="B12" s="13" t="s">
        <v>86</v>
      </c>
      <c r="C12" s="11" t="s">
        <v>135</v>
      </c>
      <c r="D12" s="14">
        <v>866.53982866901424</v>
      </c>
      <c r="E12" s="14">
        <v>396.0814497787685</v>
      </c>
      <c r="F12" s="14">
        <v>233.08081216346682</v>
      </c>
      <c r="G12" s="14">
        <v>81.392879362860057</v>
      </c>
      <c r="H12" s="14">
        <v>0.99606614907340629</v>
      </c>
      <c r="I12" s="14">
        <v>11.082358136861684</v>
      </c>
      <c r="J12" s="14">
        <v>0.62697703348191447</v>
      </c>
      <c r="K12" s="14">
        <v>8.1646812841634553</v>
      </c>
      <c r="L12" s="15">
        <v>4.5096222300697226</v>
      </c>
      <c r="M12" s="14">
        <v>9.9773471536091272</v>
      </c>
      <c r="N12" s="14">
        <v>1.1985348723057714</v>
      </c>
      <c r="O12" s="14">
        <v>4.0435490209511489</v>
      </c>
      <c r="P12" s="14" t="s">
        <v>72</v>
      </c>
      <c r="Q12" s="14" t="s">
        <v>72</v>
      </c>
      <c r="R12" s="14" t="s">
        <v>72</v>
      </c>
      <c r="S12" s="14" t="s">
        <v>72</v>
      </c>
      <c r="T12" s="14" t="s">
        <v>72</v>
      </c>
      <c r="U12" s="14" t="s">
        <v>72</v>
      </c>
      <c r="V12" s="14" t="s">
        <v>72</v>
      </c>
      <c r="W12" s="14" t="s">
        <v>72</v>
      </c>
      <c r="X12" s="14" t="s">
        <v>72</v>
      </c>
      <c r="Y12" s="14" t="s">
        <v>72</v>
      </c>
      <c r="Z12" s="14">
        <v>0.97259100313372582</v>
      </c>
      <c r="AA12" s="15">
        <v>2.8337863945961789E-2</v>
      </c>
      <c r="AB12" s="14">
        <v>1.2122948528266813</v>
      </c>
      <c r="AC12" s="15">
        <v>0.25130239605064175</v>
      </c>
      <c r="AD12" s="15">
        <v>2.6847700601274588E-2</v>
      </c>
      <c r="AE12" s="15" t="s">
        <v>73</v>
      </c>
      <c r="AF12" s="12" t="str">
        <f t="shared" si="1"/>
        <v>764-2</v>
      </c>
      <c r="AG12" s="17">
        <f t="shared" si="2"/>
        <v>19.027941899028367</v>
      </c>
      <c r="AH12" s="17">
        <f t="shared" si="3"/>
        <v>16.302854826158704</v>
      </c>
      <c r="AI12" s="17">
        <f t="shared" si="4"/>
        <v>12.616156550587068</v>
      </c>
      <c r="AJ12" s="17">
        <f t="shared" si="5"/>
        <v>8.6585632140281561</v>
      </c>
      <c r="AK12" s="17"/>
      <c r="AL12" s="17" t="e">
        <f t="shared" si="6"/>
        <v>#VALUE!</v>
      </c>
      <c r="AM12" s="17" t="e">
        <f t="shared" si="7"/>
        <v>#VALUE!</v>
      </c>
      <c r="AN12" s="17" t="e">
        <f t="shared" si="8"/>
        <v>#VALUE!</v>
      </c>
      <c r="AO12" s="17" t="e">
        <f t="shared" si="9"/>
        <v>#VALUE!</v>
      </c>
      <c r="AP12" s="17" t="e">
        <f t="shared" si="10"/>
        <v>#VALUE!</v>
      </c>
      <c r="AQ12" s="17" t="e">
        <f t="shared" si="11"/>
        <v>#VALUE!</v>
      </c>
      <c r="AR12" s="17" t="e">
        <f t="shared" si="12"/>
        <v>#VALUE!</v>
      </c>
      <c r="AS12" s="17" t="e">
        <f t="shared" si="0"/>
        <v>#VALUE!</v>
      </c>
      <c r="AT12" s="17" t="e">
        <f t="shared" si="13"/>
        <v>#VALUE!</v>
      </c>
      <c r="AU12" s="17" t="e">
        <f t="shared" si="14"/>
        <v>#VALUE!</v>
      </c>
      <c r="AV12" s="30"/>
    </row>
    <row r="13" spans="1:49" s="12" customFormat="1" x14ac:dyDescent="0.35">
      <c r="A13" s="12" t="s">
        <v>1</v>
      </c>
      <c r="B13" s="13" t="s">
        <v>86</v>
      </c>
      <c r="C13" s="11" t="s">
        <v>135</v>
      </c>
      <c r="D13" s="14">
        <v>1015.0439973574303</v>
      </c>
      <c r="E13" s="14">
        <v>481.61913668553865</v>
      </c>
      <c r="F13" s="14">
        <v>270.67096136282544</v>
      </c>
      <c r="G13" s="14">
        <v>99.970928055540369</v>
      </c>
      <c r="H13" s="14">
        <v>0.84947491016738164</v>
      </c>
      <c r="I13" s="14">
        <v>9.2913472418092908</v>
      </c>
      <c r="J13" s="14">
        <v>0.80336793116464977</v>
      </c>
      <c r="K13" s="15">
        <v>0.44644488155758782</v>
      </c>
      <c r="L13" s="15">
        <v>4.7415164083188319</v>
      </c>
      <c r="M13" s="14">
        <v>10.292611785334595</v>
      </c>
      <c r="N13" s="14">
        <v>1.1215705188208511</v>
      </c>
      <c r="O13" s="14">
        <v>4.1268671689778165</v>
      </c>
      <c r="P13" s="14" t="s">
        <v>72</v>
      </c>
      <c r="Q13" s="14" t="s">
        <v>72</v>
      </c>
      <c r="R13" s="14" t="s">
        <v>72</v>
      </c>
      <c r="S13" s="14" t="s">
        <v>72</v>
      </c>
      <c r="T13" s="14" t="s">
        <v>72</v>
      </c>
      <c r="U13" s="14" t="s">
        <v>72</v>
      </c>
      <c r="V13" s="14" t="s">
        <v>72</v>
      </c>
      <c r="W13" s="14" t="s">
        <v>72</v>
      </c>
      <c r="X13" s="14" t="s">
        <v>72</v>
      </c>
      <c r="Y13" s="14" t="s">
        <v>72</v>
      </c>
      <c r="Z13" s="14">
        <v>0.84028458315781629</v>
      </c>
      <c r="AA13" s="15">
        <v>1.8689598866711375E-2</v>
      </c>
      <c r="AB13" s="14">
        <v>0.62020232823141386</v>
      </c>
      <c r="AC13" s="15">
        <v>0.24531780513300175</v>
      </c>
      <c r="AD13" s="15">
        <v>2.4363116601499979E-2</v>
      </c>
      <c r="AE13" s="15" t="s">
        <v>73</v>
      </c>
      <c r="AF13" s="12" t="str">
        <f t="shared" si="1"/>
        <v>764-2</v>
      </c>
      <c r="AG13" s="17">
        <f t="shared" si="2"/>
        <v>20.006398347336845</v>
      </c>
      <c r="AH13" s="17">
        <f t="shared" si="3"/>
        <v>16.81799311329182</v>
      </c>
      <c r="AI13" s="17">
        <f t="shared" si="4"/>
        <v>11.806005461272116</v>
      </c>
      <c r="AJ13" s="17">
        <f t="shared" si="5"/>
        <v>8.8369746659053874</v>
      </c>
      <c r="AK13" s="17"/>
      <c r="AL13" s="17" t="e">
        <f t="shared" si="6"/>
        <v>#VALUE!</v>
      </c>
      <c r="AM13" s="17" t="e">
        <f t="shared" si="7"/>
        <v>#VALUE!</v>
      </c>
      <c r="AN13" s="17" t="e">
        <f t="shared" si="8"/>
        <v>#VALUE!</v>
      </c>
      <c r="AO13" s="17" t="e">
        <f t="shared" si="9"/>
        <v>#VALUE!</v>
      </c>
      <c r="AP13" s="17" t="e">
        <f t="shared" si="10"/>
        <v>#VALUE!</v>
      </c>
      <c r="AQ13" s="17" t="e">
        <f t="shared" si="11"/>
        <v>#VALUE!</v>
      </c>
      <c r="AR13" s="17" t="e">
        <f t="shared" si="12"/>
        <v>#VALUE!</v>
      </c>
      <c r="AS13" s="17" t="e">
        <f t="shared" si="0"/>
        <v>#VALUE!</v>
      </c>
      <c r="AT13" s="17" t="e">
        <f t="shared" si="13"/>
        <v>#VALUE!</v>
      </c>
      <c r="AU13" s="17" t="e">
        <f t="shared" si="14"/>
        <v>#VALUE!</v>
      </c>
      <c r="AV13" s="30"/>
    </row>
    <row r="14" spans="1:49" s="12" customFormat="1" x14ac:dyDescent="0.35">
      <c r="A14" s="12" t="s">
        <v>1</v>
      </c>
      <c r="B14" s="13" t="s">
        <v>86</v>
      </c>
      <c r="C14" s="11" t="s">
        <v>135</v>
      </c>
      <c r="D14" s="14">
        <v>930.82375468825683</v>
      </c>
      <c r="E14" s="14">
        <v>438.30443582191185</v>
      </c>
      <c r="F14" s="14">
        <v>247.82392563512218</v>
      </c>
      <c r="G14" s="14">
        <v>120.76662514631496</v>
      </c>
      <c r="H14" s="14">
        <v>0.76530987815096485</v>
      </c>
      <c r="I14" s="14">
        <v>12.147857145117955</v>
      </c>
      <c r="J14" s="14">
        <v>0.73131206709351271</v>
      </c>
      <c r="K14" s="15">
        <v>0.40749050702996648</v>
      </c>
      <c r="L14" s="15">
        <v>7.8226175778217488</v>
      </c>
      <c r="M14" s="14">
        <v>17.553847562676662</v>
      </c>
      <c r="N14" s="14">
        <v>2.4450768703924113</v>
      </c>
      <c r="O14" s="14">
        <v>7.4002663224916363</v>
      </c>
      <c r="P14" s="14" t="s">
        <v>72</v>
      </c>
      <c r="Q14" s="14" t="s">
        <v>72</v>
      </c>
      <c r="R14" s="14" t="s">
        <v>72</v>
      </c>
      <c r="S14" s="14" t="s">
        <v>72</v>
      </c>
      <c r="T14" s="14" t="s">
        <v>72</v>
      </c>
      <c r="U14" s="14" t="s">
        <v>72</v>
      </c>
      <c r="V14" s="14" t="s">
        <v>72</v>
      </c>
      <c r="W14" s="14" t="s">
        <v>72</v>
      </c>
      <c r="X14" s="14" t="s">
        <v>72</v>
      </c>
      <c r="Y14" s="14" t="s">
        <v>72</v>
      </c>
      <c r="Z14" s="14">
        <v>0.88173040430153882</v>
      </c>
      <c r="AA14" s="15">
        <v>7.8621590864280791E-2</v>
      </c>
      <c r="AB14" s="14">
        <v>0.72013917727844101</v>
      </c>
      <c r="AC14" s="15">
        <v>0.3124205957335191</v>
      </c>
      <c r="AD14" s="15">
        <v>3.8656060399732038E-2</v>
      </c>
      <c r="AE14" s="15" t="s">
        <v>73</v>
      </c>
      <c r="AF14" s="12" t="str">
        <f t="shared" si="1"/>
        <v>764-2</v>
      </c>
      <c r="AG14" s="17">
        <f t="shared" si="2"/>
        <v>33.006825222876579</v>
      </c>
      <c r="AH14" s="17">
        <f t="shared" si="3"/>
        <v>28.682757455354022</v>
      </c>
      <c r="AI14" s="17">
        <f t="shared" si="4"/>
        <v>25.737651267288541</v>
      </c>
      <c r="AJ14" s="17">
        <f t="shared" si="5"/>
        <v>15.846394694842903</v>
      </c>
      <c r="AK14" s="17"/>
      <c r="AL14" s="17" t="e">
        <f t="shared" si="6"/>
        <v>#VALUE!</v>
      </c>
      <c r="AM14" s="17" t="e">
        <f t="shared" si="7"/>
        <v>#VALUE!</v>
      </c>
      <c r="AN14" s="17" t="e">
        <f t="shared" si="8"/>
        <v>#VALUE!</v>
      </c>
      <c r="AO14" s="17" t="e">
        <f t="shared" si="9"/>
        <v>#VALUE!</v>
      </c>
      <c r="AP14" s="17" t="e">
        <f t="shared" si="10"/>
        <v>#VALUE!</v>
      </c>
      <c r="AQ14" s="17" t="e">
        <f t="shared" si="11"/>
        <v>#VALUE!</v>
      </c>
      <c r="AR14" s="17" t="e">
        <f t="shared" si="12"/>
        <v>#VALUE!</v>
      </c>
      <c r="AS14" s="17" t="e">
        <f t="shared" si="0"/>
        <v>#VALUE!</v>
      </c>
      <c r="AT14" s="17" t="e">
        <f t="shared" si="13"/>
        <v>#VALUE!</v>
      </c>
      <c r="AU14" s="17" t="e">
        <f t="shared" si="14"/>
        <v>#VALUE!</v>
      </c>
      <c r="AV14" s="30"/>
    </row>
    <row r="15" spans="1:49" s="12" customFormat="1" x14ac:dyDescent="0.35">
      <c r="A15" s="12" t="s">
        <v>1</v>
      </c>
      <c r="B15" s="13" t="s">
        <v>89</v>
      </c>
      <c r="C15" s="11" t="s">
        <v>135</v>
      </c>
      <c r="D15" s="14">
        <v>1366.5130059282737</v>
      </c>
      <c r="E15" s="14">
        <v>338.47353086940336</v>
      </c>
      <c r="F15" s="14">
        <v>186.61548400379104</v>
      </c>
      <c r="G15" s="14">
        <v>162.88816625448953</v>
      </c>
      <c r="H15" s="14">
        <v>8.3484430174331745</v>
      </c>
      <c r="I15" s="14">
        <v>43.0717114295973</v>
      </c>
      <c r="J15" s="14">
        <v>2.1595791353269504</v>
      </c>
      <c r="K15" s="14">
        <v>9.9339681906404476</v>
      </c>
      <c r="L15" s="15">
        <v>6.3783426081867969</v>
      </c>
      <c r="M15" s="14">
        <v>17.01402671691131</v>
      </c>
      <c r="N15" s="14">
        <v>3.0249000366047127</v>
      </c>
      <c r="O15" s="14">
        <v>13.209437216889055</v>
      </c>
      <c r="P15" s="14">
        <v>3.0995814280795915</v>
      </c>
      <c r="Q15" s="14">
        <v>0.82417290863789527</v>
      </c>
      <c r="R15" s="14">
        <v>1.8523615745499429</v>
      </c>
      <c r="S15" s="16">
        <v>0.2508581585580803</v>
      </c>
      <c r="T15" s="14">
        <v>1.5680263674718506</v>
      </c>
      <c r="U15" s="15">
        <v>0.33916842578707307</v>
      </c>
      <c r="V15" s="14">
        <v>0.88666379773049908</v>
      </c>
      <c r="W15" s="15">
        <v>0.12231093508523445</v>
      </c>
      <c r="X15" s="14">
        <v>0.73350427885418368</v>
      </c>
      <c r="Y15" s="15">
        <v>0.14850456398755962</v>
      </c>
      <c r="Z15" s="14">
        <v>1.6424213096552593</v>
      </c>
      <c r="AA15" s="15">
        <v>0.25183119776141305</v>
      </c>
      <c r="AB15" s="14">
        <v>0.79860177686728862</v>
      </c>
      <c r="AC15" s="15">
        <v>0.25828489638691371</v>
      </c>
      <c r="AD15" s="15">
        <v>7.5228409358265219E-2</v>
      </c>
      <c r="AE15" s="15" t="s">
        <v>73</v>
      </c>
      <c r="AF15" s="12" t="str">
        <f t="shared" si="1"/>
        <v>764-2</v>
      </c>
      <c r="AG15" s="17">
        <f t="shared" si="2"/>
        <v>26.912838009226991</v>
      </c>
      <c r="AH15" s="17">
        <f t="shared" si="3"/>
        <v>27.800697249855084</v>
      </c>
      <c r="AI15" s="17">
        <f t="shared" si="4"/>
        <v>31.841053016891713</v>
      </c>
      <c r="AJ15" s="17">
        <f t="shared" si="5"/>
        <v>28.285732798477632</v>
      </c>
      <c r="AK15" s="17"/>
      <c r="AL15" s="17">
        <f t="shared" si="6"/>
        <v>20.258702144311055</v>
      </c>
      <c r="AM15" s="17">
        <f t="shared" si="7"/>
        <v>14.209877735136125</v>
      </c>
      <c r="AN15" s="17">
        <f t="shared" si="8"/>
        <v>9.0139249369826917</v>
      </c>
      <c r="AO15" s="17">
        <f t="shared" si="9"/>
        <v>6.7074373946010768</v>
      </c>
      <c r="AP15" s="17">
        <f t="shared" si="10"/>
        <v>6.1733321554009866</v>
      </c>
      <c r="AQ15" s="17">
        <f t="shared" si="11"/>
        <v>5.9923750139058845</v>
      </c>
      <c r="AR15" s="17">
        <f t="shared" si="12"/>
        <v>5.3574851826616259</v>
      </c>
      <c r="AS15" s="17">
        <f t="shared" si="0"/>
        <v>4.796507258244489</v>
      </c>
      <c r="AT15" s="17">
        <f t="shared" si="13"/>
        <v>4.3147310520834328</v>
      </c>
      <c r="AU15" s="17">
        <f t="shared" si="14"/>
        <v>5.8466363774629775</v>
      </c>
      <c r="AV15" s="30">
        <f t="shared" si="15"/>
        <v>1.0515442742982799</v>
      </c>
      <c r="AW15" s="12">
        <f t="shared" ref="AW15:AW40" si="16">(M15/7.5)/(X15/3.05)</f>
        <v>9.4328523104899258</v>
      </c>
    </row>
    <row r="16" spans="1:49" s="12" customFormat="1" x14ac:dyDescent="0.35">
      <c r="A16" s="12" t="s">
        <v>1</v>
      </c>
      <c r="B16" s="13" t="s">
        <v>89</v>
      </c>
      <c r="C16" s="11" t="s">
        <v>135</v>
      </c>
      <c r="D16" s="14">
        <v>1304.3122242613633</v>
      </c>
      <c r="E16" s="14">
        <v>350.5406535942713</v>
      </c>
      <c r="F16" s="14">
        <v>206.45126559435616</v>
      </c>
      <c r="G16" s="14">
        <v>177.77558186412764</v>
      </c>
      <c r="H16" s="14">
        <v>7.4651709172945608</v>
      </c>
      <c r="I16" s="14">
        <v>40.781819266437154</v>
      </c>
      <c r="J16" s="14">
        <v>1.208344309789239</v>
      </c>
      <c r="K16" s="14">
        <v>6.1371568495900757</v>
      </c>
      <c r="L16" s="15">
        <v>6.2340802071347818</v>
      </c>
      <c r="M16" s="14">
        <v>18.191685782070465</v>
      </c>
      <c r="N16" s="14">
        <v>3.0400918878869012</v>
      </c>
      <c r="O16" s="14">
        <v>13.387118482105235</v>
      </c>
      <c r="P16" s="14">
        <v>3.1405434813805413</v>
      </c>
      <c r="Q16" s="14">
        <v>0.86222942438634453</v>
      </c>
      <c r="R16" s="14">
        <v>1.9105649821700297</v>
      </c>
      <c r="S16" s="16">
        <v>0.20467064857210526</v>
      </c>
      <c r="T16" s="14">
        <v>1.3194970339452758</v>
      </c>
      <c r="U16" s="15">
        <v>0.28991103400602014</v>
      </c>
      <c r="V16" s="14">
        <v>0.76437838554180537</v>
      </c>
      <c r="W16" s="14" t="s">
        <v>72</v>
      </c>
      <c r="X16" s="14" t="s">
        <v>72</v>
      </c>
      <c r="Y16" s="15">
        <v>0.16510361010503546</v>
      </c>
      <c r="Z16" s="14">
        <v>1.6076971383660419</v>
      </c>
      <c r="AA16" s="15">
        <v>0.19674423235348776</v>
      </c>
      <c r="AB16" s="15">
        <v>0.14483804621401614</v>
      </c>
      <c r="AC16" s="15">
        <v>0.14983611442545289</v>
      </c>
      <c r="AD16" s="15">
        <v>4.3533436473627452E-2</v>
      </c>
      <c r="AE16" s="15" t="s">
        <v>73</v>
      </c>
      <c r="AF16" s="12" t="str">
        <f t="shared" si="1"/>
        <v>764-2</v>
      </c>
      <c r="AG16" s="17">
        <f t="shared" si="2"/>
        <v>26.304135895083469</v>
      </c>
      <c r="AH16" s="17">
        <f t="shared" si="3"/>
        <v>29.724976768088997</v>
      </c>
      <c r="AI16" s="17">
        <f t="shared" si="4"/>
        <v>32.000967240914747</v>
      </c>
      <c r="AJ16" s="17">
        <f t="shared" si="5"/>
        <v>28.666206599797075</v>
      </c>
      <c r="AK16" s="17"/>
      <c r="AL16" s="17">
        <f t="shared" si="6"/>
        <v>20.526427982879355</v>
      </c>
      <c r="AM16" s="17">
        <f t="shared" si="7"/>
        <v>14.86602455838525</v>
      </c>
      <c r="AN16" s="17">
        <f t="shared" si="8"/>
        <v>9.2971531979076882</v>
      </c>
      <c r="AO16" s="17">
        <f t="shared" si="9"/>
        <v>5.4724772345482684</v>
      </c>
      <c r="AP16" s="17">
        <f t="shared" si="10"/>
        <v>5.194870212382976</v>
      </c>
      <c r="AQ16" s="17">
        <f t="shared" si="11"/>
        <v>5.1221030743113101</v>
      </c>
      <c r="AR16" s="17">
        <f t="shared" si="12"/>
        <v>4.6186005168689146</v>
      </c>
      <c r="AS16" s="17" t="e">
        <f t="shared" si="0"/>
        <v>#VALUE!</v>
      </c>
      <c r="AT16" s="17" t="e">
        <f t="shared" si="13"/>
        <v>#VALUE!</v>
      </c>
      <c r="AU16" s="17">
        <f t="shared" si="14"/>
        <v>6.5001421301195066</v>
      </c>
      <c r="AV16" s="30">
        <f t="shared" si="15"/>
        <v>1.0761260940196902</v>
      </c>
    </row>
    <row r="17" spans="1:49" s="12" customFormat="1" x14ac:dyDescent="0.35">
      <c r="A17" s="12" t="s">
        <v>1</v>
      </c>
      <c r="B17" s="13" t="s">
        <v>89</v>
      </c>
      <c r="C17" s="11" t="s">
        <v>135</v>
      </c>
      <c r="D17" s="14">
        <v>1066.1260210781361</v>
      </c>
      <c r="E17" s="14">
        <v>307.09776892032045</v>
      </c>
      <c r="F17" s="14">
        <v>169.58023485389592</v>
      </c>
      <c r="G17" s="14">
        <v>123.23624639941559</v>
      </c>
      <c r="H17" s="14">
        <v>8.5267054027113716</v>
      </c>
      <c r="I17" s="14">
        <v>33.273862215486233</v>
      </c>
      <c r="J17" s="14">
        <v>0.92253760995897327</v>
      </c>
      <c r="K17" s="14">
        <v>2.9026432322016174</v>
      </c>
      <c r="L17" s="15">
        <v>4.7686505311140985</v>
      </c>
      <c r="M17" s="14">
        <v>12.81954121454009</v>
      </c>
      <c r="N17" s="14">
        <v>2.4746552299333402</v>
      </c>
      <c r="O17" s="14">
        <v>10.89155018078449</v>
      </c>
      <c r="P17" s="14">
        <v>2.1527490598837606</v>
      </c>
      <c r="Q17" s="14">
        <v>0.5805536377878634</v>
      </c>
      <c r="R17" s="14">
        <v>1.710886468677244</v>
      </c>
      <c r="S17" s="16">
        <v>0.22572204435076948</v>
      </c>
      <c r="T17" s="14">
        <v>1.1605572758564098</v>
      </c>
      <c r="U17" s="15">
        <v>0.24705261408803147</v>
      </c>
      <c r="V17" s="14">
        <v>0.69150055337812055</v>
      </c>
      <c r="W17" s="15">
        <v>0.11840278457804634</v>
      </c>
      <c r="X17" s="14">
        <v>0.87701765643966212</v>
      </c>
      <c r="Y17" s="15">
        <v>0.13335059156637433</v>
      </c>
      <c r="Z17" s="14">
        <v>1.4403921112192324</v>
      </c>
      <c r="AA17" s="15">
        <v>7.7969824089911169E-2</v>
      </c>
      <c r="AB17" s="14">
        <v>21.680905117974127</v>
      </c>
      <c r="AC17" s="15">
        <v>0.1864466419138518</v>
      </c>
      <c r="AD17" s="15">
        <v>4.2378219874485229E-2</v>
      </c>
      <c r="AE17" s="15" t="s">
        <v>73</v>
      </c>
      <c r="AF17" s="12" t="str">
        <f t="shared" si="1"/>
        <v>764-2</v>
      </c>
      <c r="AG17" s="17">
        <f t="shared" si="2"/>
        <v>20.120888316937126</v>
      </c>
      <c r="AH17" s="17">
        <f t="shared" si="3"/>
        <v>20.946962768856356</v>
      </c>
      <c r="AI17" s="17">
        <f t="shared" si="4"/>
        <v>26.049002420350948</v>
      </c>
      <c r="AJ17" s="17">
        <f t="shared" si="5"/>
        <v>23.322377260780492</v>
      </c>
      <c r="AK17" s="17"/>
      <c r="AL17" s="17">
        <f t="shared" si="6"/>
        <v>14.070255293357913</v>
      </c>
      <c r="AM17" s="17">
        <f t="shared" si="7"/>
        <v>10.009545479101092</v>
      </c>
      <c r="AN17" s="17">
        <f t="shared" si="8"/>
        <v>8.3254815994026483</v>
      </c>
      <c r="AO17" s="17">
        <f t="shared" si="9"/>
        <v>6.0353487794323382</v>
      </c>
      <c r="AP17" s="17">
        <f t="shared" si="10"/>
        <v>4.5691231332929521</v>
      </c>
      <c r="AQ17" s="17">
        <f t="shared" si="11"/>
        <v>4.3648871747002032</v>
      </c>
      <c r="AR17" s="17">
        <f t="shared" si="12"/>
        <v>4.1782510778134174</v>
      </c>
      <c r="AS17" s="17">
        <f t="shared" si="0"/>
        <v>4.6432464540410336</v>
      </c>
      <c r="AT17" s="17">
        <f t="shared" si="13"/>
        <v>5.1589273908215416</v>
      </c>
      <c r="AU17" s="17">
        <f t="shared" si="14"/>
        <v>5.2500232900147372</v>
      </c>
      <c r="AV17" s="30">
        <f t="shared" si="15"/>
        <v>0.92482313596648391</v>
      </c>
      <c r="AW17" s="12">
        <f t="shared" si="16"/>
        <v>5.9443274096405121</v>
      </c>
    </row>
    <row r="18" spans="1:49" s="12" customFormat="1" x14ac:dyDescent="0.35">
      <c r="A18" s="12" t="s">
        <v>1</v>
      </c>
      <c r="B18" s="13" t="s">
        <v>89</v>
      </c>
      <c r="C18" s="11" t="s">
        <v>135</v>
      </c>
      <c r="D18" s="14">
        <v>1159.0328384584257</v>
      </c>
      <c r="E18" s="14">
        <v>149.39837343105557</v>
      </c>
      <c r="F18" s="14">
        <v>80.470637595656498</v>
      </c>
      <c r="G18" s="14">
        <v>201.62453051288699</v>
      </c>
      <c r="H18" s="14">
        <v>7.6703819193568759</v>
      </c>
      <c r="I18" s="14">
        <v>114.55109490174185</v>
      </c>
      <c r="J18" s="14">
        <v>3.0693624133585589</v>
      </c>
      <c r="K18" s="14">
        <v>335.75403538026075</v>
      </c>
      <c r="L18" s="15">
        <v>7.1422320575027483</v>
      </c>
      <c r="M18" s="14">
        <v>12.985923158432344</v>
      </c>
      <c r="N18" s="14">
        <v>1.8435871677737965</v>
      </c>
      <c r="O18" s="14">
        <v>7.557648117714403</v>
      </c>
      <c r="P18" s="14">
        <v>1.7583824564386015</v>
      </c>
      <c r="Q18" s="14">
        <v>0.57469037170270976</v>
      </c>
      <c r="R18" s="14">
        <v>1.4084087896593096</v>
      </c>
      <c r="S18" s="15">
        <v>0.19319906481420876</v>
      </c>
      <c r="T18" s="14">
        <v>1.1860606086869097</v>
      </c>
      <c r="U18" s="15">
        <v>0.27625263580505505</v>
      </c>
      <c r="V18" s="15">
        <v>0.4509813689681666</v>
      </c>
      <c r="W18" s="15">
        <v>9.4026095357020043E-2</v>
      </c>
      <c r="X18" s="14">
        <v>0.65075807353058568</v>
      </c>
      <c r="Y18" s="15">
        <v>0.1184173712606629</v>
      </c>
      <c r="Z18" s="14">
        <v>3.3092585817855364</v>
      </c>
      <c r="AA18" s="15">
        <v>0.17272375009807694</v>
      </c>
      <c r="AB18" s="14"/>
      <c r="AC18" s="15">
        <v>1.6665584764772223</v>
      </c>
      <c r="AD18" s="15">
        <v>0.63087843076179273</v>
      </c>
      <c r="AE18" s="15" t="s">
        <v>73</v>
      </c>
      <c r="AF18" s="12" t="str">
        <f t="shared" si="1"/>
        <v>764-2</v>
      </c>
      <c r="AG18" s="17">
        <f t="shared" si="2"/>
        <v>30.136000242627631</v>
      </c>
      <c r="AH18" s="17">
        <f t="shared" si="3"/>
        <v>21.21882869024893</v>
      </c>
      <c r="AI18" s="17">
        <f t="shared" si="4"/>
        <v>19.406180713408386</v>
      </c>
      <c r="AJ18" s="17">
        <f t="shared" si="5"/>
        <v>16.183400680330628</v>
      </c>
      <c r="AK18" s="17"/>
      <c r="AL18" s="17">
        <f t="shared" si="6"/>
        <v>11.492695793716349</v>
      </c>
      <c r="AM18" s="17">
        <f t="shared" si="7"/>
        <v>9.9084546845294774</v>
      </c>
      <c r="AN18" s="17">
        <f t="shared" si="8"/>
        <v>6.8535707526000476</v>
      </c>
      <c r="AO18" s="17">
        <f t="shared" si="9"/>
        <v>5.1657503961018385</v>
      </c>
      <c r="AP18" s="17">
        <f t="shared" si="10"/>
        <v>4.6695299554602743</v>
      </c>
      <c r="AQ18" s="17">
        <f t="shared" si="11"/>
        <v>4.8807886184638702</v>
      </c>
      <c r="AR18" s="17">
        <f t="shared" si="12"/>
        <v>2.7249629544904326</v>
      </c>
      <c r="AS18" s="17">
        <f t="shared" si="0"/>
        <v>3.687297857138041</v>
      </c>
      <c r="AT18" s="17">
        <f t="shared" si="13"/>
        <v>3.8279886678269741</v>
      </c>
      <c r="AU18" s="17">
        <f t="shared" si="14"/>
        <v>4.66210123073476</v>
      </c>
      <c r="AV18" s="30">
        <f t="shared" si="15"/>
        <v>1.116442913939961</v>
      </c>
      <c r="AW18" s="12">
        <f t="shared" si="16"/>
        <v>8.1150619550184473</v>
      </c>
    </row>
    <row r="19" spans="1:49" s="12" customFormat="1" x14ac:dyDescent="0.35">
      <c r="A19" s="12" t="s">
        <v>1</v>
      </c>
      <c r="B19" s="13" t="s">
        <v>89</v>
      </c>
      <c r="C19" s="11" t="s">
        <v>135</v>
      </c>
      <c r="D19" s="14">
        <v>1273.0832455147381</v>
      </c>
      <c r="E19" s="14">
        <v>193.67794492774928</v>
      </c>
      <c r="F19" s="14">
        <v>115.47562369834355</v>
      </c>
      <c r="G19" s="14">
        <v>150.61958044860549</v>
      </c>
      <c r="H19" s="14">
        <v>8.811667651144294</v>
      </c>
      <c r="I19" s="14">
        <v>99.922329977666507</v>
      </c>
      <c r="J19" s="14">
        <v>1.0798212292460694</v>
      </c>
      <c r="K19" s="14">
        <v>206.6622198478041</v>
      </c>
      <c r="L19" s="15">
        <v>6.0131305843382448</v>
      </c>
      <c r="M19" s="14">
        <v>12.481010173268832</v>
      </c>
      <c r="N19" s="14">
        <v>2.0263120219973474</v>
      </c>
      <c r="O19" s="14">
        <v>10.443005968216895</v>
      </c>
      <c r="P19" s="14">
        <v>2.3208119934376414</v>
      </c>
      <c r="Q19" s="14">
        <v>0.68795988296938959</v>
      </c>
      <c r="R19" s="14">
        <v>1.9415574690565494</v>
      </c>
      <c r="S19" s="15">
        <v>0.29658199517626638</v>
      </c>
      <c r="T19" s="14">
        <v>1.5923145504378979</v>
      </c>
      <c r="U19" s="15">
        <v>0.32838785714721119</v>
      </c>
      <c r="V19" s="14">
        <v>0.83647644303323565</v>
      </c>
      <c r="W19" s="15">
        <v>0.10237044848621088</v>
      </c>
      <c r="X19" s="14">
        <v>0.75511643531553407</v>
      </c>
      <c r="Y19" s="15">
        <v>0.13164042635813081</v>
      </c>
      <c r="Z19" s="14">
        <v>2.8809964820697713</v>
      </c>
      <c r="AA19" s="15">
        <v>0.15508935113402245</v>
      </c>
      <c r="AB19" s="14"/>
      <c r="AC19" s="15">
        <v>0.8482689708985065</v>
      </c>
      <c r="AD19" s="15">
        <v>0.37948798085012442</v>
      </c>
      <c r="AE19" s="15" t="s">
        <v>73</v>
      </c>
      <c r="AF19" s="12" t="str">
        <f t="shared" si="1"/>
        <v>764-2</v>
      </c>
      <c r="AG19" s="17">
        <f t="shared" si="2"/>
        <v>25.371859005646602</v>
      </c>
      <c r="AH19" s="17">
        <f t="shared" si="3"/>
        <v>20.393807472661489</v>
      </c>
      <c r="AI19" s="17">
        <f t="shared" si="4"/>
        <v>21.329600231551026</v>
      </c>
      <c r="AJ19" s="17">
        <f t="shared" si="5"/>
        <v>22.361897148216048</v>
      </c>
      <c r="AK19" s="17"/>
      <c r="AL19" s="17">
        <f t="shared" si="6"/>
        <v>15.168705839461708</v>
      </c>
      <c r="AM19" s="17">
        <f t="shared" si="7"/>
        <v>11.861377292575682</v>
      </c>
      <c r="AN19" s="17">
        <f t="shared" si="8"/>
        <v>9.4479682192532817</v>
      </c>
      <c r="AO19" s="17">
        <f t="shared" si="9"/>
        <v>7.9299998710231643</v>
      </c>
      <c r="AP19" s="17">
        <f t="shared" si="10"/>
        <v>6.2689549229838502</v>
      </c>
      <c r="AQ19" s="17">
        <f t="shared" si="11"/>
        <v>5.8019056033076186</v>
      </c>
      <c r="AR19" s="17">
        <f t="shared" si="12"/>
        <v>5.054238326484807</v>
      </c>
      <c r="AS19" s="17">
        <f t="shared" si="0"/>
        <v>4.0145273916161131</v>
      </c>
      <c r="AT19" s="17">
        <f t="shared" si="13"/>
        <v>4.441861384209024</v>
      </c>
      <c r="AU19" s="17">
        <f t="shared" si="14"/>
        <v>5.1826939511075123</v>
      </c>
      <c r="AV19" s="30">
        <f t="shared" si="15"/>
        <v>0.99081288072767348</v>
      </c>
      <c r="AW19" s="12">
        <f t="shared" si="16"/>
        <v>6.7216267139982042</v>
      </c>
    </row>
    <row r="20" spans="1:49" s="12" customFormat="1" x14ac:dyDescent="0.35">
      <c r="A20" s="12" t="s">
        <v>1</v>
      </c>
      <c r="B20" s="13" t="s">
        <v>89</v>
      </c>
      <c r="C20" s="11" t="s">
        <v>135</v>
      </c>
      <c r="D20" s="14">
        <v>1129.0820527515762</v>
      </c>
      <c r="E20" s="14">
        <v>239.91736068951946</v>
      </c>
      <c r="F20" s="14">
        <v>107.83678619239207</v>
      </c>
      <c r="G20" s="14">
        <v>177.27758485464881</v>
      </c>
      <c r="H20" s="14">
        <v>4.9749494476125307</v>
      </c>
      <c r="I20" s="14">
        <v>94.786762424428105</v>
      </c>
      <c r="J20" s="14">
        <v>2.4472949532300734</v>
      </c>
      <c r="K20" s="14">
        <v>234.59810824116934</v>
      </c>
      <c r="L20" s="15">
        <v>5.2579418432141294</v>
      </c>
      <c r="M20" s="14">
        <v>10.715373166723921</v>
      </c>
      <c r="N20" s="14">
        <v>1.8232530146029291</v>
      </c>
      <c r="O20" s="14">
        <v>7.7114153855074008</v>
      </c>
      <c r="P20" s="14">
        <v>1.8296284538191157</v>
      </c>
      <c r="Q20" s="14">
        <v>0.52926724632527089</v>
      </c>
      <c r="R20" s="14">
        <v>1.2286028137788203</v>
      </c>
      <c r="S20" s="15">
        <v>0.18703483117242212</v>
      </c>
      <c r="T20" s="14">
        <v>1.0799397416476921</v>
      </c>
      <c r="U20" s="15">
        <v>0.20815320533518605</v>
      </c>
      <c r="V20" s="14">
        <v>0.54193102131160575</v>
      </c>
      <c r="W20" s="14" t="s">
        <v>72</v>
      </c>
      <c r="X20" s="14" t="s">
        <v>72</v>
      </c>
      <c r="Y20" s="14" t="s">
        <v>72</v>
      </c>
      <c r="Z20" s="14">
        <v>2.9891963462879061</v>
      </c>
      <c r="AA20" s="15">
        <v>7.8386899385022454E-2</v>
      </c>
      <c r="AB20" s="14"/>
      <c r="AC20" s="15">
        <v>1.0323062724646839</v>
      </c>
      <c r="AD20" s="15">
        <v>0.45172576226117572</v>
      </c>
      <c r="AE20" s="15" t="s">
        <v>73</v>
      </c>
      <c r="AF20" s="12" t="str">
        <f t="shared" si="1"/>
        <v>764-2</v>
      </c>
      <c r="AG20" s="17">
        <f t="shared" si="2"/>
        <v>22.185408621156665</v>
      </c>
      <c r="AH20" s="17">
        <f t="shared" si="3"/>
        <v>17.508779684189413</v>
      </c>
      <c r="AI20" s="17">
        <f t="shared" si="4"/>
        <v>19.192136995820306</v>
      </c>
      <c r="AJ20" s="17">
        <f t="shared" si="5"/>
        <v>16.512666778388439</v>
      </c>
      <c r="AK20" s="17"/>
      <c r="AL20" s="17">
        <f t="shared" si="6"/>
        <v>11.958355907314482</v>
      </c>
      <c r="AM20" s="17">
        <f t="shared" si="7"/>
        <v>9.1252973504357051</v>
      </c>
      <c r="AN20" s="17">
        <f t="shared" si="8"/>
        <v>5.9786025001402452</v>
      </c>
      <c r="AO20" s="17">
        <f t="shared" si="9"/>
        <v>5.0009313147706447</v>
      </c>
      <c r="AP20" s="17">
        <f t="shared" si="10"/>
        <v>4.2517312663294966</v>
      </c>
      <c r="AQ20" s="17">
        <f t="shared" si="11"/>
        <v>3.6776184688195417</v>
      </c>
      <c r="AR20" s="17">
        <f t="shared" si="12"/>
        <v>3.274507681641122</v>
      </c>
      <c r="AS20" s="17" t="e">
        <f t="shared" si="0"/>
        <v>#VALUE!</v>
      </c>
      <c r="AT20" s="17" t="e">
        <f t="shared" si="13"/>
        <v>#VALUE!</v>
      </c>
      <c r="AU20" s="17" t="e">
        <f t="shared" si="14"/>
        <v>#VALUE!</v>
      </c>
      <c r="AV20" s="30">
        <f t="shared" si="15"/>
        <v>1.0792236350616871</v>
      </c>
    </row>
    <row r="21" spans="1:49" s="12" customFormat="1" x14ac:dyDescent="0.35">
      <c r="A21" s="12" t="s">
        <v>1</v>
      </c>
      <c r="B21" s="13" t="s">
        <v>89</v>
      </c>
      <c r="C21" s="11" t="s">
        <v>135</v>
      </c>
      <c r="D21" s="14">
        <v>1455.5510340216626</v>
      </c>
      <c r="E21" s="14">
        <v>228.16367370954413</v>
      </c>
      <c r="F21" s="14">
        <v>107.99974459510756</v>
      </c>
      <c r="G21" s="14">
        <v>176.56121755160342</v>
      </c>
      <c r="H21" s="14">
        <v>7.2315857863750974</v>
      </c>
      <c r="I21" s="14">
        <v>65.551047333804291</v>
      </c>
      <c r="J21" s="14">
        <v>3.7883993475054272</v>
      </c>
      <c r="K21" s="14">
        <v>125.50949272994234</v>
      </c>
      <c r="L21" s="15">
        <v>7.1222763489430942</v>
      </c>
      <c r="M21" s="14">
        <v>14.529983201405564</v>
      </c>
      <c r="N21" s="14">
        <v>2.1896052166870468</v>
      </c>
      <c r="O21" s="14">
        <v>11.066770432249484</v>
      </c>
      <c r="P21" s="14">
        <v>2.0824614857496999</v>
      </c>
      <c r="Q21" s="14">
        <v>0.65449342676486744</v>
      </c>
      <c r="R21" s="14">
        <v>1.7068155570758969</v>
      </c>
      <c r="S21" s="15">
        <v>0.2891648137809294</v>
      </c>
      <c r="T21" s="14">
        <v>1.5210469288111625</v>
      </c>
      <c r="U21" s="15">
        <v>0.2552185173828449</v>
      </c>
      <c r="V21" s="14">
        <v>0.56318642827845899</v>
      </c>
      <c r="W21" s="15">
        <v>7.5575918697682529E-2</v>
      </c>
      <c r="X21" s="14">
        <v>0.66864391119317657</v>
      </c>
      <c r="Y21" s="15">
        <v>0.14645398181740099</v>
      </c>
      <c r="Z21" s="14">
        <v>2.8352845250776744</v>
      </c>
      <c r="AA21" s="15">
        <v>0.21052948963998841</v>
      </c>
      <c r="AB21" s="14"/>
      <c r="AC21" s="15">
        <v>1.0010940486925264</v>
      </c>
      <c r="AD21" s="15">
        <v>0.28088802211451896</v>
      </c>
      <c r="AE21" s="15" t="s">
        <v>73</v>
      </c>
      <c r="AF21" s="12" t="str">
        <f t="shared" si="1"/>
        <v>764-2</v>
      </c>
      <c r="AG21" s="17">
        <f t="shared" si="2"/>
        <v>30.051798940688162</v>
      </c>
      <c r="AH21" s="17">
        <f t="shared" si="3"/>
        <v>23.741802616675759</v>
      </c>
      <c r="AI21" s="17">
        <f t="shared" si="4"/>
        <v>23.048475965126809</v>
      </c>
      <c r="AJ21" s="17">
        <f t="shared" si="5"/>
        <v>23.697581225373625</v>
      </c>
      <c r="AK21" s="17"/>
      <c r="AL21" s="17">
        <f t="shared" si="6"/>
        <v>13.610859383984968</v>
      </c>
      <c r="AM21" s="17">
        <f t="shared" si="7"/>
        <v>11.284369426980472</v>
      </c>
      <c r="AN21" s="17">
        <f t="shared" si="8"/>
        <v>8.3056718105883061</v>
      </c>
      <c r="AO21" s="17">
        <f t="shared" si="9"/>
        <v>7.7316795128590741</v>
      </c>
      <c r="AP21" s="17">
        <f t="shared" si="10"/>
        <v>5.9883737354770181</v>
      </c>
      <c r="AQ21" s="17">
        <f t="shared" si="11"/>
        <v>4.5091610845025603</v>
      </c>
      <c r="AR21" s="17">
        <f t="shared" si="12"/>
        <v>3.4029391436764893</v>
      </c>
      <c r="AS21" s="17">
        <f t="shared" si="0"/>
        <v>2.9637615175561778</v>
      </c>
      <c r="AT21" s="17">
        <f t="shared" si="13"/>
        <v>3.9331994776069208</v>
      </c>
      <c r="AU21" s="17">
        <f t="shared" si="14"/>
        <v>5.7659047959606688</v>
      </c>
      <c r="AV21" s="30">
        <f t="shared" si="15"/>
        <v>1.0613219316287397</v>
      </c>
      <c r="AW21" s="12">
        <f t="shared" si="16"/>
        <v>8.8370801503210661</v>
      </c>
    </row>
    <row r="22" spans="1:49" s="12" customFormat="1" x14ac:dyDescent="0.35">
      <c r="A22" s="12" t="s">
        <v>1</v>
      </c>
      <c r="B22" s="13" t="s">
        <v>87</v>
      </c>
      <c r="C22" s="11" t="s">
        <v>135</v>
      </c>
      <c r="D22" s="14">
        <v>1762.9766368944809</v>
      </c>
      <c r="E22" s="14">
        <v>302.51330560162211</v>
      </c>
      <c r="F22" s="14">
        <v>169.42940401606106</v>
      </c>
      <c r="G22" s="14">
        <v>758.27426379026997</v>
      </c>
      <c r="H22" s="14">
        <v>7.588656104033177</v>
      </c>
      <c r="I22" s="14">
        <v>53.495711847754855</v>
      </c>
      <c r="J22" s="14">
        <v>28.392625900299645</v>
      </c>
      <c r="K22" s="14">
        <v>32.364989015656491</v>
      </c>
      <c r="L22" s="15">
        <v>32.993564428090281</v>
      </c>
      <c r="M22" s="14">
        <v>63.005399265059282</v>
      </c>
      <c r="N22" s="14">
        <v>8.3467821826816309</v>
      </c>
      <c r="O22" s="14">
        <v>29.16797267176014</v>
      </c>
      <c r="P22" s="14">
        <v>4.1350306366729601</v>
      </c>
      <c r="Q22" s="14">
        <v>0.79326963646582882</v>
      </c>
      <c r="R22" s="14">
        <v>1.7392806454072156</v>
      </c>
      <c r="S22" s="16">
        <v>0.23172056047404857</v>
      </c>
      <c r="T22" s="14">
        <v>1.3995634982900775</v>
      </c>
      <c r="U22" s="15">
        <v>0.28941102641072924</v>
      </c>
      <c r="V22" s="14">
        <v>0.80511398925321465</v>
      </c>
      <c r="W22" s="15">
        <v>0.11376492826530146</v>
      </c>
      <c r="X22" s="14">
        <v>0.68975697204238295</v>
      </c>
      <c r="Y22" s="15">
        <v>0.11621313730747712</v>
      </c>
      <c r="Z22" s="14">
        <v>1.9374981754923626</v>
      </c>
      <c r="AA22" s="15">
        <v>1.7358809989609059</v>
      </c>
      <c r="AB22" s="14">
        <v>0.94859588736331812</v>
      </c>
      <c r="AC22" s="15">
        <v>6.2437984556120849</v>
      </c>
      <c r="AD22" s="15">
        <v>1.0300778839682718</v>
      </c>
      <c r="AE22" s="15" t="s">
        <v>73</v>
      </c>
      <c r="AF22" s="12" t="str">
        <f t="shared" si="1"/>
        <v>764-2</v>
      </c>
      <c r="AG22" s="17">
        <f t="shared" si="2"/>
        <v>139.21335201725859</v>
      </c>
      <c r="AH22" s="17">
        <f t="shared" si="3"/>
        <v>102.94999879911647</v>
      </c>
      <c r="AI22" s="17">
        <f t="shared" si="4"/>
        <v>87.86086508085927</v>
      </c>
      <c r="AJ22" s="17">
        <f t="shared" si="5"/>
        <v>62.458185592634131</v>
      </c>
      <c r="AK22" s="17"/>
      <c r="AL22" s="17">
        <f t="shared" si="6"/>
        <v>27.026344030542223</v>
      </c>
      <c r="AM22" s="17">
        <f t="shared" si="7"/>
        <v>13.677062697686702</v>
      </c>
      <c r="AN22" s="17">
        <f t="shared" si="8"/>
        <v>8.4636527757042135</v>
      </c>
      <c r="AO22" s="17">
        <f t="shared" si="9"/>
        <v>6.1957369110708171</v>
      </c>
      <c r="AP22" s="17">
        <f t="shared" si="10"/>
        <v>5.5100925129530607</v>
      </c>
      <c r="AQ22" s="17">
        <f t="shared" si="11"/>
        <v>5.113269017857407</v>
      </c>
      <c r="AR22" s="17">
        <f t="shared" si="12"/>
        <v>4.8647370951855864</v>
      </c>
      <c r="AS22" s="17">
        <f t="shared" si="0"/>
        <v>4.4613697358941753</v>
      </c>
      <c r="AT22" s="17">
        <f t="shared" si="13"/>
        <v>4.0573939531904877</v>
      </c>
      <c r="AU22" s="17">
        <f t="shared" si="14"/>
        <v>4.5753203664361077</v>
      </c>
      <c r="AV22" s="30">
        <f t="shared" si="15"/>
        <v>0.90431611152743241</v>
      </c>
      <c r="AW22" s="12">
        <f t="shared" si="16"/>
        <v>37.14670056216513</v>
      </c>
    </row>
    <row r="23" spans="1:49" s="12" customFormat="1" x14ac:dyDescent="0.35">
      <c r="A23" s="12" t="s">
        <v>1</v>
      </c>
      <c r="B23" s="13" t="s">
        <v>87</v>
      </c>
      <c r="C23" s="11" t="s">
        <v>135</v>
      </c>
      <c r="D23" s="14">
        <v>1075.3059929280996</v>
      </c>
      <c r="E23" s="14">
        <v>455.65535435583553</v>
      </c>
      <c r="F23" s="14">
        <v>261.04503752599402</v>
      </c>
      <c r="G23" s="14">
        <v>318.25687268307399</v>
      </c>
      <c r="H23" s="14">
        <v>1.7151872601137157</v>
      </c>
      <c r="I23" s="14">
        <v>25.861374453406373</v>
      </c>
      <c r="J23" s="14">
        <v>12.168082064523913</v>
      </c>
      <c r="K23" s="14">
        <v>2.9850618153520414</v>
      </c>
      <c r="L23" s="15">
        <v>15.729332963897534</v>
      </c>
      <c r="M23" s="14">
        <v>42.818754552477081</v>
      </c>
      <c r="N23" s="14">
        <v>5.8756375495352247</v>
      </c>
      <c r="O23" s="14">
        <v>19.849270292136467</v>
      </c>
      <c r="P23" s="14">
        <v>2.7758466625740401</v>
      </c>
      <c r="Q23" s="14">
        <v>0.61663994020075141</v>
      </c>
      <c r="R23" s="14">
        <v>1.1977889205608068</v>
      </c>
      <c r="S23" s="14" t="s">
        <v>72</v>
      </c>
      <c r="T23" s="14" t="s">
        <v>72</v>
      </c>
      <c r="U23" s="14" t="s">
        <v>72</v>
      </c>
      <c r="V23" s="14" t="s">
        <v>72</v>
      </c>
      <c r="W23" s="14" t="s">
        <v>72</v>
      </c>
      <c r="X23" s="14" t="s">
        <v>72</v>
      </c>
      <c r="Y23" s="14" t="s">
        <v>72</v>
      </c>
      <c r="Z23" s="14">
        <v>1.2767168638571136</v>
      </c>
      <c r="AA23" s="15">
        <v>0.43316495600536636</v>
      </c>
      <c r="AB23" s="14">
        <v>0.53738572736871737</v>
      </c>
      <c r="AC23" s="15">
        <v>0.41160356246856122</v>
      </c>
      <c r="AD23" s="15">
        <v>0.46270435690915801</v>
      </c>
      <c r="AE23" s="15" t="s">
        <v>73</v>
      </c>
      <c r="AF23" s="12" t="str">
        <f t="shared" si="1"/>
        <v>764-2</v>
      </c>
      <c r="AG23" s="17">
        <f t="shared" si="2"/>
        <v>66.368493518554999</v>
      </c>
      <c r="AH23" s="17">
        <f t="shared" si="3"/>
        <v>69.965285216465816</v>
      </c>
      <c r="AI23" s="17">
        <f t="shared" si="4"/>
        <v>61.848816310897099</v>
      </c>
      <c r="AJ23" s="17">
        <f t="shared" si="5"/>
        <v>42.503790775452821</v>
      </c>
      <c r="AK23" s="17"/>
      <c r="AL23" s="17">
        <f t="shared" si="6"/>
        <v>18.142788644274773</v>
      </c>
      <c r="AM23" s="17">
        <f t="shared" si="7"/>
        <v>10.631723106909506</v>
      </c>
      <c r="AN23" s="17">
        <f t="shared" si="8"/>
        <v>5.8286565477411525</v>
      </c>
      <c r="AO23" s="17" t="e">
        <f t="shared" si="9"/>
        <v>#VALUE!</v>
      </c>
      <c r="AP23" s="17" t="e">
        <f t="shared" si="10"/>
        <v>#VALUE!</v>
      </c>
      <c r="AQ23" s="17" t="e">
        <f t="shared" si="11"/>
        <v>#VALUE!</v>
      </c>
      <c r="AR23" s="17" t="e">
        <f t="shared" si="12"/>
        <v>#VALUE!</v>
      </c>
      <c r="AS23" s="17" t="e">
        <f t="shared" si="0"/>
        <v>#VALUE!</v>
      </c>
      <c r="AT23" s="17" t="e">
        <f t="shared" si="13"/>
        <v>#VALUE!</v>
      </c>
      <c r="AU23" s="17" t="e">
        <f t="shared" si="14"/>
        <v>#VALUE!</v>
      </c>
      <c r="AV23" s="30">
        <f t="shared" si="15"/>
        <v>1.0338735005909743</v>
      </c>
    </row>
    <row r="24" spans="1:49" s="12" customFormat="1" x14ac:dyDescent="0.35">
      <c r="A24" s="12" t="s">
        <v>85</v>
      </c>
      <c r="B24" s="12" t="s">
        <v>88</v>
      </c>
      <c r="C24" s="11" t="s">
        <v>135</v>
      </c>
      <c r="D24" s="18">
        <v>1713.5153703416361</v>
      </c>
      <c r="E24" s="18">
        <v>525.61203118444541</v>
      </c>
      <c r="F24" s="18">
        <v>340.14244667305968</v>
      </c>
      <c r="G24" s="18">
        <v>356.80084868323524</v>
      </c>
      <c r="H24" s="18">
        <v>1.7950791852894328</v>
      </c>
      <c r="I24" s="18">
        <v>38.939169944908258</v>
      </c>
      <c r="J24" s="18">
        <v>0.29587589974733852</v>
      </c>
      <c r="K24" s="18">
        <v>0.51164811085288664</v>
      </c>
      <c r="L24" s="17">
        <v>6.3674315431916284</v>
      </c>
      <c r="M24" s="18">
        <v>22.442741528904616</v>
      </c>
      <c r="N24" s="18">
        <v>4.1432678066908917</v>
      </c>
      <c r="O24" s="18">
        <v>18.145652567613439</v>
      </c>
      <c r="P24" s="18">
        <v>1.992206390582645</v>
      </c>
      <c r="Q24" s="18">
        <v>0.6619208524247856</v>
      </c>
      <c r="R24" s="18">
        <v>1.6559100461057552</v>
      </c>
      <c r="S24" s="18">
        <v>0.18460108977441658</v>
      </c>
      <c r="T24" s="18">
        <v>0.468604608192213</v>
      </c>
      <c r="U24" s="18" t="s">
        <v>72</v>
      </c>
      <c r="V24" s="18" t="s">
        <v>72</v>
      </c>
      <c r="W24" s="18" t="s">
        <v>72</v>
      </c>
      <c r="X24" s="18" t="s">
        <v>72</v>
      </c>
      <c r="Y24" s="18">
        <v>8.3301253924010898E-3</v>
      </c>
      <c r="Z24" s="18">
        <v>2.1401845971391884</v>
      </c>
      <c r="AA24" s="18">
        <v>3.7456855158941524E-2</v>
      </c>
      <c r="AB24" s="18">
        <v>0.12957565906815996</v>
      </c>
      <c r="AC24" s="18" t="s">
        <v>72</v>
      </c>
      <c r="AD24" s="18" t="s">
        <v>72</v>
      </c>
      <c r="AE24" s="15" t="s">
        <v>73</v>
      </c>
      <c r="AF24" s="12" t="str">
        <f t="shared" si="1"/>
        <v>628-2</v>
      </c>
      <c r="AG24" s="17">
        <f t="shared" si="2"/>
        <v>26.866799760302232</v>
      </c>
      <c r="AH24" s="17">
        <f t="shared" si="3"/>
        <v>36.671146289059834</v>
      </c>
      <c r="AI24" s="17">
        <f t="shared" si="4"/>
        <v>43.613345333588335</v>
      </c>
      <c r="AJ24" s="17">
        <f t="shared" si="5"/>
        <v>38.855787082684024</v>
      </c>
      <c r="AK24" s="17"/>
      <c r="AL24" s="17">
        <f t="shared" si="6"/>
        <v>13.020956801193758</v>
      </c>
      <c r="AM24" s="17">
        <f t="shared" si="7"/>
        <v>11.41242849008251</v>
      </c>
      <c r="AN24" s="17">
        <f t="shared" si="8"/>
        <v>8.0579564287384677</v>
      </c>
      <c r="AO24" s="17">
        <f t="shared" si="9"/>
        <v>4.9358580153587317</v>
      </c>
      <c r="AP24" s="17">
        <f t="shared" si="10"/>
        <v>1.8449000322528071</v>
      </c>
      <c r="AQ24" s="17" t="e">
        <f t="shared" si="11"/>
        <v>#VALUE!</v>
      </c>
      <c r="AR24" s="17" t="e">
        <f t="shared" si="12"/>
        <v>#VALUE!</v>
      </c>
      <c r="AS24" s="17" t="e">
        <f t="shared" si="0"/>
        <v>#VALUE!</v>
      </c>
      <c r="AT24" s="17" t="e">
        <f t="shared" si="13"/>
        <v>#VALUE!</v>
      </c>
      <c r="AU24" s="17">
        <f t="shared" si="14"/>
        <v>0.32795769261421615</v>
      </c>
      <c r="AV24" s="30">
        <f t="shared" si="15"/>
        <v>1.1141512782530099</v>
      </c>
    </row>
    <row r="25" spans="1:49" s="12" customFormat="1" x14ac:dyDescent="0.35">
      <c r="A25" s="12" t="s">
        <v>85</v>
      </c>
      <c r="B25" s="12" t="s">
        <v>88</v>
      </c>
      <c r="C25" s="11" t="s">
        <v>135</v>
      </c>
      <c r="D25" s="18">
        <v>1845.6898600721042</v>
      </c>
      <c r="E25" s="18">
        <v>509.4322181476013</v>
      </c>
      <c r="F25" s="18">
        <v>316.55258018979129</v>
      </c>
      <c r="G25" s="18">
        <v>475.24188022547855</v>
      </c>
      <c r="H25" s="18">
        <v>1.7107438937152284</v>
      </c>
      <c r="I25" s="18">
        <v>45.913496932107286</v>
      </c>
      <c r="J25" s="18">
        <v>0.3272990965699194</v>
      </c>
      <c r="K25" s="18" t="s">
        <v>72</v>
      </c>
      <c r="L25" s="17">
        <v>8.1970557774016655</v>
      </c>
      <c r="M25" s="18">
        <v>24.924751077570043</v>
      </c>
      <c r="N25" s="18">
        <v>4.1870668435247014</v>
      </c>
      <c r="O25" s="18">
        <v>17.462102233535401</v>
      </c>
      <c r="P25" s="18">
        <v>2.8074087066191216</v>
      </c>
      <c r="Q25" s="18">
        <v>0.5996828615850428</v>
      </c>
      <c r="R25" s="18">
        <v>1.3533184042306696</v>
      </c>
      <c r="S25" s="18">
        <v>0.11950591248007658</v>
      </c>
      <c r="T25" s="18">
        <v>0.42405998973302461</v>
      </c>
      <c r="U25" s="18" t="s">
        <v>72</v>
      </c>
      <c r="V25" s="18" t="s">
        <v>72</v>
      </c>
      <c r="W25" s="18" t="s">
        <v>72</v>
      </c>
      <c r="X25" s="18" t="s">
        <v>72</v>
      </c>
      <c r="Y25" s="18" t="s">
        <v>72</v>
      </c>
      <c r="Z25" s="18">
        <v>2.0178624696805705</v>
      </c>
      <c r="AA25" s="18">
        <v>0.10449483711371597</v>
      </c>
      <c r="AB25" s="18">
        <v>0.28735932473306652</v>
      </c>
      <c r="AC25" s="18" t="s">
        <v>72</v>
      </c>
      <c r="AD25" s="18" t="s">
        <v>72</v>
      </c>
      <c r="AE25" s="15" t="s">
        <v>73</v>
      </c>
      <c r="AF25" s="12" t="str">
        <f t="shared" si="1"/>
        <v>628-2</v>
      </c>
      <c r="AG25" s="17">
        <f t="shared" si="2"/>
        <v>34.586733237981711</v>
      </c>
      <c r="AH25" s="17">
        <f t="shared" si="3"/>
        <v>40.726717447009875</v>
      </c>
      <c r="AI25" s="17">
        <f t="shared" si="4"/>
        <v>44.074387826575801</v>
      </c>
      <c r="AJ25" s="17">
        <f t="shared" si="5"/>
        <v>37.39208187052548</v>
      </c>
      <c r="AK25" s="17"/>
      <c r="AL25" s="17">
        <f t="shared" si="6"/>
        <v>18.349076513850466</v>
      </c>
      <c r="AM25" s="17">
        <f t="shared" si="7"/>
        <v>10.339359682500737</v>
      </c>
      <c r="AN25" s="17">
        <f t="shared" si="8"/>
        <v>6.5854910181541104</v>
      </c>
      <c r="AO25" s="17">
        <f t="shared" si="9"/>
        <v>3.1953452534779831</v>
      </c>
      <c r="AP25" s="17">
        <f t="shared" si="10"/>
        <v>1.6695275186339551</v>
      </c>
      <c r="AQ25" s="17" t="e">
        <f t="shared" si="11"/>
        <v>#VALUE!</v>
      </c>
      <c r="AR25" s="17" t="e">
        <f t="shared" si="12"/>
        <v>#VALUE!</v>
      </c>
      <c r="AS25" s="17" t="e">
        <f t="shared" si="0"/>
        <v>#VALUE!</v>
      </c>
      <c r="AT25" s="17" t="e">
        <f t="shared" si="13"/>
        <v>#VALUE!</v>
      </c>
      <c r="AU25" s="17" t="e">
        <f t="shared" si="14"/>
        <v>#VALUE!</v>
      </c>
      <c r="AV25" s="30">
        <f t="shared" si="15"/>
        <v>0.94057289002534661</v>
      </c>
    </row>
    <row r="26" spans="1:49" s="12" customFormat="1" x14ac:dyDescent="0.35">
      <c r="A26" s="12" t="s">
        <v>85</v>
      </c>
      <c r="B26" s="12" t="s">
        <v>88</v>
      </c>
      <c r="C26" s="11" t="s">
        <v>135</v>
      </c>
      <c r="D26" s="18">
        <v>1726.489884267432</v>
      </c>
      <c r="E26" s="18">
        <v>504.43110381512992</v>
      </c>
      <c r="F26" s="18">
        <v>331.82139653969921</v>
      </c>
      <c r="G26" s="18">
        <v>401.56185561965918</v>
      </c>
      <c r="H26" s="18">
        <v>1.8011830196829097</v>
      </c>
      <c r="I26" s="18">
        <v>38.025039775204299</v>
      </c>
      <c r="J26" s="18">
        <v>0.3965960298195414</v>
      </c>
      <c r="K26" s="18" t="s">
        <v>72</v>
      </c>
      <c r="L26" s="17">
        <v>9.1351419387340531</v>
      </c>
      <c r="M26" s="18">
        <v>27.127571657540397</v>
      </c>
      <c r="N26" s="18">
        <v>4.4738016905313058</v>
      </c>
      <c r="O26" s="18">
        <v>19.001955098519375</v>
      </c>
      <c r="P26" s="18">
        <v>1.8777691084455324</v>
      </c>
      <c r="Q26" s="18">
        <v>0.47685052817731322</v>
      </c>
      <c r="R26" s="18">
        <v>1.4156249645763312</v>
      </c>
      <c r="S26" s="18">
        <v>0.12025457259944386</v>
      </c>
      <c r="T26" s="18">
        <v>0.4549499625591219</v>
      </c>
      <c r="U26" s="18" t="s">
        <v>72</v>
      </c>
      <c r="V26" s="18" t="s">
        <v>72</v>
      </c>
      <c r="W26" s="18" t="s">
        <v>72</v>
      </c>
      <c r="X26" s="18">
        <v>2.3371761170543171E-2</v>
      </c>
      <c r="Y26" s="18" t="s">
        <v>72</v>
      </c>
      <c r="Z26" s="18">
        <v>1.4926812872282742</v>
      </c>
      <c r="AA26" s="18">
        <v>0.12238776543863505</v>
      </c>
      <c r="AB26" s="18">
        <v>0.52594925022680372</v>
      </c>
      <c r="AC26" s="18">
        <v>0.13165387087839586</v>
      </c>
      <c r="AD26" s="18" t="s">
        <v>72</v>
      </c>
      <c r="AE26" s="15" t="s">
        <v>73</v>
      </c>
      <c r="AF26" s="12" t="str">
        <f t="shared" si="1"/>
        <v>628-2</v>
      </c>
      <c r="AG26" s="17">
        <f t="shared" si="2"/>
        <v>38.544902695080395</v>
      </c>
      <c r="AH26" s="17">
        <f t="shared" si="3"/>
        <v>44.32609747964117</v>
      </c>
      <c r="AI26" s="17">
        <f t="shared" si="4"/>
        <v>47.092649374013746</v>
      </c>
      <c r="AJ26" s="17">
        <f t="shared" si="5"/>
        <v>40.689411345865899</v>
      </c>
      <c r="AK26" s="17"/>
      <c r="AL26" s="17">
        <f t="shared" si="6"/>
        <v>12.27300070879433</v>
      </c>
      <c r="AM26" s="17">
        <f t="shared" si="7"/>
        <v>8.2215608306433303</v>
      </c>
      <c r="AN26" s="17">
        <f t="shared" si="8"/>
        <v>6.888685959008912</v>
      </c>
      <c r="AO26" s="17">
        <f t="shared" si="9"/>
        <v>3.2153629037284452</v>
      </c>
      <c r="AP26" s="17">
        <f t="shared" si="10"/>
        <v>1.7911415848784327</v>
      </c>
      <c r="AQ26" s="17" t="e">
        <f t="shared" si="11"/>
        <v>#VALUE!</v>
      </c>
      <c r="AR26" s="17" t="e">
        <f t="shared" si="12"/>
        <v>#VALUE!</v>
      </c>
      <c r="AS26" s="17" t="e">
        <f t="shared" si="0"/>
        <v>#VALUE!</v>
      </c>
      <c r="AT26" s="17">
        <f t="shared" si="13"/>
        <v>0.13748094806201863</v>
      </c>
      <c r="AU26" s="17" t="e">
        <f t="shared" si="14"/>
        <v>#VALUE!</v>
      </c>
      <c r="AV26" s="30">
        <f t="shared" si="15"/>
        <v>0.89415066008370392</v>
      </c>
      <c r="AW26" s="12">
        <f t="shared" si="16"/>
        <v>472.01745132657067</v>
      </c>
    </row>
    <row r="27" spans="1:49" s="12" customFormat="1" x14ac:dyDescent="0.35">
      <c r="A27" s="12" t="s">
        <v>85</v>
      </c>
      <c r="B27" s="12" t="s">
        <v>88</v>
      </c>
      <c r="C27" s="11" t="s">
        <v>135</v>
      </c>
      <c r="D27" s="18">
        <v>1788.7897580824074</v>
      </c>
      <c r="E27" s="18">
        <v>489.8188527559289</v>
      </c>
      <c r="F27" s="18">
        <v>374.12111513231599</v>
      </c>
      <c r="G27" s="18">
        <v>450.41186757743372</v>
      </c>
      <c r="H27" s="18">
        <v>1.8270375617411672</v>
      </c>
      <c r="I27" s="18">
        <v>35.695928555467148</v>
      </c>
      <c r="J27" s="18">
        <v>0.54136669020395745</v>
      </c>
      <c r="K27" s="18" t="s">
        <v>72</v>
      </c>
      <c r="L27" s="17">
        <v>9.5701154174510936</v>
      </c>
      <c r="M27" s="18">
        <v>31.612515919769415</v>
      </c>
      <c r="N27" s="18">
        <v>4.8114860891269817</v>
      </c>
      <c r="O27" s="18">
        <v>19.790710367861056</v>
      </c>
      <c r="P27" s="18">
        <v>2.1386133620333734</v>
      </c>
      <c r="Q27" s="18">
        <v>0.54862316130348232</v>
      </c>
      <c r="R27" s="18">
        <v>1.6158720452184454</v>
      </c>
      <c r="S27" s="18">
        <v>0.12668645610517981</v>
      </c>
      <c r="T27" s="18">
        <v>0.46913383326558467</v>
      </c>
      <c r="U27" s="18" t="s">
        <v>72</v>
      </c>
      <c r="V27" s="18" t="s">
        <v>72</v>
      </c>
      <c r="W27" s="18" t="s">
        <v>72</v>
      </c>
      <c r="X27" s="18" t="s">
        <v>72</v>
      </c>
      <c r="Y27" s="18" t="s">
        <v>72</v>
      </c>
      <c r="Z27" s="18">
        <v>1.5751577533455994</v>
      </c>
      <c r="AA27" s="18">
        <v>0.1482847707277043</v>
      </c>
      <c r="AB27" s="18">
        <v>0.75080385336184574</v>
      </c>
      <c r="AC27" s="18">
        <v>0.12330252998045987</v>
      </c>
      <c r="AD27" s="18" t="s">
        <v>72</v>
      </c>
      <c r="AE27" s="15" t="s">
        <v>73</v>
      </c>
      <c r="AF27" s="12" t="str">
        <f t="shared" si="1"/>
        <v>628-2</v>
      </c>
      <c r="AG27" s="17">
        <f t="shared" si="2"/>
        <v>40.380233828907571</v>
      </c>
      <c r="AH27" s="17">
        <f t="shared" si="3"/>
        <v>51.654437777401007</v>
      </c>
      <c r="AI27" s="17">
        <f t="shared" si="4"/>
        <v>50.64722199081033</v>
      </c>
      <c r="AJ27" s="17">
        <f t="shared" si="5"/>
        <v>42.378394791993692</v>
      </c>
      <c r="AK27" s="17"/>
      <c r="AL27" s="17">
        <f t="shared" si="6"/>
        <v>13.977865111329239</v>
      </c>
      <c r="AM27" s="17">
        <f t="shared" si="7"/>
        <v>9.4590200224738332</v>
      </c>
      <c r="AN27" s="17">
        <f t="shared" si="8"/>
        <v>7.8631243076323383</v>
      </c>
      <c r="AO27" s="17">
        <f t="shared" si="9"/>
        <v>3.3873383985342191</v>
      </c>
      <c r="AP27" s="17">
        <f t="shared" si="10"/>
        <v>1.8469835955337979</v>
      </c>
      <c r="AQ27" s="17" t="e">
        <f t="shared" si="11"/>
        <v>#VALUE!</v>
      </c>
      <c r="AR27" s="17" t="e">
        <f t="shared" si="12"/>
        <v>#VALUE!</v>
      </c>
      <c r="AS27" s="17" t="e">
        <f t="shared" si="0"/>
        <v>#VALUE!</v>
      </c>
      <c r="AT27" s="17" t="e">
        <f t="shared" si="13"/>
        <v>#VALUE!</v>
      </c>
      <c r="AU27" s="17" t="e">
        <f t="shared" si="14"/>
        <v>#VALUE!</v>
      </c>
      <c r="AV27" s="30">
        <f t="shared" si="15"/>
        <v>0.9022526191881981</v>
      </c>
    </row>
    <row r="28" spans="1:49" s="12" customFormat="1" x14ac:dyDescent="0.35">
      <c r="A28" s="12" t="s">
        <v>85</v>
      </c>
      <c r="B28" s="12" t="s">
        <v>89</v>
      </c>
      <c r="C28" s="11" t="s">
        <v>135</v>
      </c>
      <c r="D28" s="18">
        <v>2764.1425391399293</v>
      </c>
      <c r="E28" s="18">
        <v>485.43138726889134</v>
      </c>
      <c r="F28" s="18">
        <v>148.5746951575656</v>
      </c>
      <c r="G28" s="18">
        <v>234.42981627227306</v>
      </c>
      <c r="H28" s="18">
        <v>3.7808132323543253</v>
      </c>
      <c r="I28" s="18">
        <v>48.276600988607946</v>
      </c>
      <c r="J28" s="17">
        <v>4.9996281991808615</v>
      </c>
      <c r="K28" s="18">
        <v>50.435484055481439</v>
      </c>
      <c r="L28" s="18">
        <v>9.8857695579697964</v>
      </c>
      <c r="M28" s="18">
        <v>21.079890729040873</v>
      </c>
      <c r="N28" s="18">
        <v>3.2809706211116896</v>
      </c>
      <c r="O28" s="18">
        <v>14.044252597404848</v>
      </c>
      <c r="P28" s="17">
        <v>2.8901200102495186</v>
      </c>
      <c r="Q28" s="17">
        <v>0.63479578273806447</v>
      </c>
      <c r="R28" s="17">
        <v>1.8571812267352032</v>
      </c>
      <c r="S28" s="17">
        <v>0.16014990849836891</v>
      </c>
      <c r="T28" s="17">
        <v>1.0319261303111333</v>
      </c>
      <c r="U28" s="17">
        <v>0.14059909687432834</v>
      </c>
      <c r="V28" s="18" t="s">
        <v>72</v>
      </c>
      <c r="W28" s="18" t="s">
        <v>72</v>
      </c>
      <c r="X28" s="18" t="s">
        <v>72</v>
      </c>
      <c r="Y28" s="18" t="s">
        <v>72</v>
      </c>
      <c r="Z28" s="17">
        <v>2.6485637872037731</v>
      </c>
      <c r="AA28" s="17">
        <v>0.17193264515781934</v>
      </c>
      <c r="AB28" s="17">
        <v>0.36613833836867871</v>
      </c>
      <c r="AC28" s="17">
        <v>0.89582390912240106</v>
      </c>
      <c r="AD28" s="17">
        <v>8.631216793536424E-2</v>
      </c>
      <c r="AE28" s="15" t="s">
        <v>73</v>
      </c>
      <c r="AF28" s="12" t="str">
        <f t="shared" si="1"/>
        <v>628-2</v>
      </c>
      <c r="AG28" s="17">
        <f t="shared" si="2"/>
        <v>41.712107839535008</v>
      </c>
      <c r="AH28" s="17">
        <f t="shared" si="3"/>
        <v>34.444265897125611</v>
      </c>
      <c r="AI28" s="17">
        <f t="shared" si="4"/>
        <v>34.536532853807259</v>
      </c>
      <c r="AJ28" s="17">
        <f t="shared" si="5"/>
        <v>30.073346032986823</v>
      </c>
      <c r="AK28" s="17"/>
      <c r="AL28" s="17">
        <f t="shared" si="6"/>
        <v>18.889673269604696</v>
      </c>
      <c r="AM28" s="17">
        <f t="shared" si="7"/>
        <v>10.944754874794215</v>
      </c>
      <c r="AN28" s="17">
        <f t="shared" si="8"/>
        <v>9.0373782322880949</v>
      </c>
      <c r="AO28" s="17">
        <f t="shared" si="9"/>
        <v>4.2820831149296499</v>
      </c>
      <c r="AP28" s="17">
        <f t="shared" si="10"/>
        <v>4.0627013004375332</v>
      </c>
      <c r="AQ28" s="17">
        <f t="shared" si="11"/>
        <v>2.4840829836453771</v>
      </c>
      <c r="AR28" s="17" t="e">
        <f t="shared" si="12"/>
        <v>#VALUE!</v>
      </c>
      <c r="AS28" s="17" t="e">
        <f t="shared" si="0"/>
        <v>#VALUE!</v>
      </c>
      <c r="AT28" s="17" t="e">
        <f t="shared" si="13"/>
        <v>#VALUE!</v>
      </c>
      <c r="AU28" s="17" t="e">
        <f t="shared" si="14"/>
        <v>#VALUE!</v>
      </c>
      <c r="AV28" s="30">
        <f t="shared" si="15"/>
        <v>0.83766927633876731</v>
      </c>
    </row>
    <row r="29" spans="1:49" s="12" customFormat="1" x14ac:dyDescent="0.35">
      <c r="A29" s="12" t="s">
        <v>85</v>
      </c>
      <c r="B29" s="12" t="s">
        <v>89</v>
      </c>
      <c r="C29" s="11" t="s">
        <v>135</v>
      </c>
      <c r="D29" s="18">
        <v>1615.810406387277</v>
      </c>
      <c r="E29" s="18">
        <v>435.38023368376793</v>
      </c>
      <c r="F29" s="18">
        <v>306.19821112633184</v>
      </c>
      <c r="G29" s="18">
        <v>436.48448288300744</v>
      </c>
      <c r="H29" s="18">
        <v>1.4459221753836364</v>
      </c>
      <c r="I29" s="18">
        <v>42.73061145850378</v>
      </c>
      <c r="J29" s="17">
        <v>0.39325441534688765</v>
      </c>
      <c r="K29" s="18" t="s">
        <v>72</v>
      </c>
      <c r="L29" s="18">
        <v>6.8850545891998953</v>
      </c>
      <c r="M29" s="18">
        <v>22.592454490905681</v>
      </c>
      <c r="N29" s="18">
        <v>4.0367272447222851</v>
      </c>
      <c r="O29" s="18">
        <v>16.074753462102354</v>
      </c>
      <c r="P29" s="17">
        <v>2.2019815313527853</v>
      </c>
      <c r="Q29" s="17">
        <v>0.5492679831281424</v>
      </c>
      <c r="R29" s="17">
        <v>1.4124190758897477</v>
      </c>
      <c r="S29" s="17">
        <v>8.433234217413256E-2</v>
      </c>
      <c r="T29" s="17">
        <v>0.52591250058939465</v>
      </c>
      <c r="U29" s="18" t="s">
        <v>72</v>
      </c>
      <c r="V29" s="18" t="s">
        <v>72</v>
      </c>
      <c r="W29" s="18" t="s">
        <v>72</v>
      </c>
      <c r="X29" s="18" t="s">
        <v>72</v>
      </c>
      <c r="Y29" s="18" t="s">
        <v>72</v>
      </c>
      <c r="Z29" s="17">
        <v>1.9089005440833668</v>
      </c>
      <c r="AA29" s="18" t="s">
        <v>72</v>
      </c>
      <c r="AB29" s="17">
        <v>0.61595072683901286</v>
      </c>
      <c r="AC29" s="18" t="s">
        <v>72</v>
      </c>
      <c r="AD29" s="18" t="s">
        <v>72</v>
      </c>
      <c r="AE29" s="15" t="s">
        <v>73</v>
      </c>
      <c r="AF29" s="12" t="str">
        <f t="shared" si="1"/>
        <v>628-2</v>
      </c>
      <c r="AG29" s="17">
        <f t="shared" si="2"/>
        <v>29.050863245569179</v>
      </c>
      <c r="AH29" s="17">
        <f t="shared" si="3"/>
        <v>36.915775311937388</v>
      </c>
      <c r="AI29" s="17">
        <f t="shared" si="4"/>
        <v>42.491865733918793</v>
      </c>
      <c r="AJ29" s="17">
        <f t="shared" si="5"/>
        <v>34.421313623345512</v>
      </c>
      <c r="AK29" s="17"/>
      <c r="AL29" s="17">
        <f t="shared" si="6"/>
        <v>14.392036152632583</v>
      </c>
      <c r="AM29" s="17">
        <f t="shared" si="7"/>
        <v>9.4701376401403863</v>
      </c>
      <c r="AN29" s="17">
        <f t="shared" si="8"/>
        <v>6.8730855274440277</v>
      </c>
      <c r="AO29" s="17">
        <f t="shared" si="9"/>
        <v>2.2548754592014051</v>
      </c>
      <c r="AP29" s="17">
        <f t="shared" si="10"/>
        <v>2.0705216558637582</v>
      </c>
      <c r="AQ29" s="17" t="e">
        <f t="shared" si="11"/>
        <v>#VALUE!</v>
      </c>
      <c r="AR29" s="17" t="e">
        <f t="shared" si="12"/>
        <v>#VALUE!</v>
      </c>
      <c r="AS29" s="17" t="e">
        <f t="shared" si="0"/>
        <v>#VALUE!</v>
      </c>
      <c r="AT29" s="17" t="e">
        <f t="shared" si="13"/>
        <v>#VALUE!</v>
      </c>
      <c r="AU29" s="17" t="e">
        <f t="shared" si="14"/>
        <v>#VALUE!</v>
      </c>
      <c r="AV29" s="30">
        <f t="shared" si="15"/>
        <v>0.95218052895546201</v>
      </c>
    </row>
    <row r="30" spans="1:49" s="12" customFormat="1" x14ac:dyDescent="0.35">
      <c r="A30" s="12" t="s">
        <v>85</v>
      </c>
      <c r="B30" s="12" t="s">
        <v>89</v>
      </c>
      <c r="C30" s="11" t="s">
        <v>135</v>
      </c>
      <c r="D30" s="18">
        <v>1738.1998569240002</v>
      </c>
      <c r="E30" s="18">
        <v>449.7355430616177</v>
      </c>
      <c r="F30" s="18">
        <v>328.38205818524636</v>
      </c>
      <c r="G30" s="18">
        <v>495.32498555041502</v>
      </c>
      <c r="H30" s="18">
        <v>1.6070850042101232</v>
      </c>
      <c r="I30" s="18">
        <v>44.433081969440082</v>
      </c>
      <c r="J30" s="17">
        <v>0.43983577111853478</v>
      </c>
      <c r="K30" s="17">
        <v>0.38930707582778556</v>
      </c>
      <c r="L30" s="18">
        <v>7.9224637810498324</v>
      </c>
      <c r="M30" s="18">
        <v>25.484903253805488</v>
      </c>
      <c r="N30" s="18">
        <v>4.165082000321485</v>
      </c>
      <c r="O30" s="18">
        <v>16.077171986013443</v>
      </c>
      <c r="P30" s="17">
        <v>2.5152998276255163</v>
      </c>
      <c r="Q30" s="17">
        <v>0.5154042773092089</v>
      </c>
      <c r="R30" s="17">
        <v>1.5438017998895828</v>
      </c>
      <c r="S30" s="17">
        <v>9.4131364537622567E-2</v>
      </c>
      <c r="T30" s="17">
        <v>0.47882502546792827</v>
      </c>
      <c r="U30" s="18" t="s">
        <v>72</v>
      </c>
      <c r="V30" s="18" t="s">
        <v>72</v>
      </c>
      <c r="W30" s="18" t="s">
        <v>72</v>
      </c>
      <c r="X30" s="18" t="s">
        <v>72</v>
      </c>
      <c r="Y30" s="18" t="s">
        <v>72</v>
      </c>
      <c r="Z30" s="17">
        <v>1.7536115572264734</v>
      </c>
      <c r="AA30" s="17">
        <v>0.1268113795402202</v>
      </c>
      <c r="AB30" s="17">
        <v>0.49132474380579994</v>
      </c>
      <c r="AC30" s="17">
        <v>7.6047148699456932E-2</v>
      </c>
      <c r="AD30" s="18" t="s">
        <v>72</v>
      </c>
      <c r="AE30" s="15" t="s">
        <v>73</v>
      </c>
      <c r="AF30" s="12" t="str">
        <f t="shared" si="1"/>
        <v>628-2</v>
      </c>
      <c r="AG30" s="17">
        <f t="shared" si="2"/>
        <v>33.428117219619544</v>
      </c>
      <c r="AH30" s="17">
        <f t="shared" si="3"/>
        <v>41.641998780727924</v>
      </c>
      <c r="AI30" s="17">
        <f t="shared" si="4"/>
        <v>43.842968424436684</v>
      </c>
      <c r="AJ30" s="17">
        <f t="shared" si="5"/>
        <v>34.426492475403514</v>
      </c>
      <c r="AK30" s="17"/>
      <c r="AL30" s="17">
        <f t="shared" si="6"/>
        <v>16.439868154415141</v>
      </c>
      <c r="AM30" s="17">
        <f t="shared" si="7"/>
        <v>8.8862806432622214</v>
      </c>
      <c r="AN30" s="17">
        <f t="shared" si="8"/>
        <v>7.5124175177108654</v>
      </c>
      <c r="AO30" s="17">
        <f t="shared" si="9"/>
        <v>2.5168814047492662</v>
      </c>
      <c r="AP30" s="17">
        <f t="shared" si="10"/>
        <v>1.8851378955430247</v>
      </c>
      <c r="AQ30" s="17" t="e">
        <f t="shared" si="11"/>
        <v>#VALUE!</v>
      </c>
      <c r="AR30" s="17" t="e">
        <f t="shared" si="12"/>
        <v>#VALUE!</v>
      </c>
      <c r="AS30" s="17" t="e">
        <f t="shared" si="0"/>
        <v>#VALUE!</v>
      </c>
      <c r="AT30" s="17" t="e">
        <f t="shared" si="13"/>
        <v>#VALUE!</v>
      </c>
      <c r="AU30" s="17" t="e">
        <f t="shared" si="14"/>
        <v>#VALUE!</v>
      </c>
      <c r="AV30" s="30">
        <f t="shared" si="15"/>
        <v>0.7996151268765902</v>
      </c>
    </row>
    <row r="31" spans="1:49" s="12" customFormat="1" x14ac:dyDescent="0.35">
      <c r="A31" s="12" t="s">
        <v>85</v>
      </c>
      <c r="B31" s="12" t="s">
        <v>89</v>
      </c>
      <c r="C31" s="11" t="s">
        <v>135</v>
      </c>
      <c r="D31" s="18">
        <v>1751.2035680354365</v>
      </c>
      <c r="E31" s="18">
        <v>538.07179834875024</v>
      </c>
      <c r="F31" s="18">
        <v>369.42537280641068</v>
      </c>
      <c r="G31" s="18">
        <v>471.54557861390032</v>
      </c>
      <c r="H31" s="18">
        <v>1.6600167246487045</v>
      </c>
      <c r="I31" s="18">
        <v>39.949250749347051</v>
      </c>
      <c r="J31" s="17">
        <v>0.59344842279198073</v>
      </c>
      <c r="K31" s="18" t="s">
        <v>72</v>
      </c>
      <c r="L31" s="18">
        <v>9.3124814683557791</v>
      </c>
      <c r="M31" s="18">
        <v>29.704296513478546</v>
      </c>
      <c r="N31" s="18">
        <v>4.3516695333869002</v>
      </c>
      <c r="O31" s="18">
        <v>19.777249699458331</v>
      </c>
      <c r="P31" s="17">
        <v>2.2701301756788737</v>
      </c>
      <c r="Q31" s="17">
        <v>0.50949931301231133</v>
      </c>
      <c r="R31" s="17">
        <v>1.4755137648386132</v>
      </c>
      <c r="S31" s="17">
        <v>0.12615838412862029</v>
      </c>
      <c r="T31" s="17">
        <v>0.66928070917837967</v>
      </c>
      <c r="U31" s="18" t="s">
        <v>72</v>
      </c>
      <c r="V31" s="18" t="s">
        <v>72</v>
      </c>
      <c r="W31" s="18" t="s">
        <v>72</v>
      </c>
      <c r="X31" s="18" t="s">
        <v>72</v>
      </c>
      <c r="Y31" s="18" t="s">
        <v>72</v>
      </c>
      <c r="Z31" s="17">
        <v>1.8394296395591512</v>
      </c>
      <c r="AA31" s="17">
        <v>0.20417572903549544</v>
      </c>
      <c r="AB31" s="17">
        <v>0.50635111693360613</v>
      </c>
      <c r="AC31" s="17">
        <v>8.5167387383967341E-2</v>
      </c>
      <c r="AD31" s="18" t="s">
        <v>72</v>
      </c>
      <c r="AE31" s="15" t="s">
        <v>73</v>
      </c>
      <c r="AF31" s="12" t="str">
        <f t="shared" si="1"/>
        <v>628-2</v>
      </c>
      <c r="AG31" s="17">
        <f t="shared" si="2"/>
        <v>39.29317075255603</v>
      </c>
      <c r="AH31" s="17">
        <f t="shared" si="3"/>
        <v>48.53643221156625</v>
      </c>
      <c r="AI31" s="17">
        <f t="shared" si="4"/>
        <v>45.807047719862105</v>
      </c>
      <c r="AJ31" s="17">
        <f t="shared" si="5"/>
        <v>42.349571090917195</v>
      </c>
      <c r="AK31" s="17"/>
      <c r="AL31" s="17">
        <f t="shared" si="6"/>
        <v>14.83745212862009</v>
      </c>
      <c r="AM31" s="17">
        <f t="shared" si="7"/>
        <v>8.7844709140053681</v>
      </c>
      <c r="AN31" s="17">
        <f t="shared" si="8"/>
        <v>7.1801156439835196</v>
      </c>
      <c r="AO31" s="17">
        <f t="shared" si="9"/>
        <v>3.3732188269684569</v>
      </c>
      <c r="AP31" s="17">
        <f t="shared" si="10"/>
        <v>2.6349634219621247</v>
      </c>
      <c r="AQ31" s="17" t="e">
        <f t="shared" si="11"/>
        <v>#VALUE!</v>
      </c>
      <c r="AR31" s="17" t="e">
        <f t="shared" si="12"/>
        <v>#VALUE!</v>
      </c>
      <c r="AS31" s="17" t="e">
        <f t="shared" si="0"/>
        <v>#VALUE!</v>
      </c>
      <c r="AT31" s="17" t="e">
        <f t="shared" si="13"/>
        <v>#VALUE!</v>
      </c>
      <c r="AU31" s="17" t="e">
        <f t="shared" si="14"/>
        <v>#VALUE!</v>
      </c>
      <c r="AV31" s="30">
        <f t="shared" si="15"/>
        <v>0.85107968517845711</v>
      </c>
    </row>
    <row r="32" spans="1:49" s="12" customFormat="1" x14ac:dyDescent="0.35">
      <c r="A32" s="12" t="s">
        <v>85</v>
      </c>
      <c r="B32" s="12" t="s">
        <v>89</v>
      </c>
      <c r="C32" s="11" t="s">
        <v>135</v>
      </c>
      <c r="D32" s="18">
        <v>1674.1779737172205</v>
      </c>
      <c r="E32" s="18">
        <v>551.95555224246584</v>
      </c>
      <c r="F32" s="18">
        <v>367.31763409022591</v>
      </c>
      <c r="G32" s="18">
        <v>370.15697407282516</v>
      </c>
      <c r="H32" s="18">
        <v>1.8279822751948003</v>
      </c>
      <c r="I32" s="18">
        <v>30.915099780328859</v>
      </c>
      <c r="J32" s="17">
        <v>0.29794041790509085</v>
      </c>
      <c r="K32" s="18" t="s">
        <v>72</v>
      </c>
      <c r="L32" s="18">
        <v>7.1717716205123638</v>
      </c>
      <c r="M32" s="18">
        <v>25.204507860833992</v>
      </c>
      <c r="N32" s="18">
        <v>3.9662780351676319</v>
      </c>
      <c r="O32" s="18">
        <v>16.346112004492539</v>
      </c>
      <c r="P32" s="17">
        <v>1.9499891400002742</v>
      </c>
      <c r="Q32" s="17">
        <v>0.4957143717932081</v>
      </c>
      <c r="R32" s="17">
        <v>1.461455982724456</v>
      </c>
      <c r="S32" s="17">
        <v>0.18139408626767567</v>
      </c>
      <c r="T32" s="17">
        <v>0.50789462410644204</v>
      </c>
      <c r="U32" s="17">
        <v>9.6139279492782476E-2</v>
      </c>
      <c r="V32" s="18" t="s">
        <v>72</v>
      </c>
      <c r="W32" s="18" t="s">
        <v>72</v>
      </c>
      <c r="X32" s="18" t="s">
        <v>72</v>
      </c>
      <c r="Y32" s="18" t="s">
        <v>72</v>
      </c>
      <c r="Z32" s="17">
        <v>1.645544708623087</v>
      </c>
      <c r="AA32" s="17">
        <v>0</v>
      </c>
      <c r="AB32" s="17">
        <v>0.17027017385993887</v>
      </c>
      <c r="AC32" s="18" t="s">
        <v>72</v>
      </c>
      <c r="AD32" s="18" t="s">
        <v>72</v>
      </c>
      <c r="AE32" s="15" t="s">
        <v>73</v>
      </c>
      <c r="AF32" s="12" t="str">
        <f t="shared" si="1"/>
        <v>628-2</v>
      </c>
      <c r="AG32" s="17">
        <f t="shared" si="2"/>
        <v>30.260639748997317</v>
      </c>
      <c r="AH32" s="17">
        <f t="shared" si="3"/>
        <v>41.183836373911753</v>
      </c>
      <c r="AI32" s="17">
        <f t="shared" si="4"/>
        <v>41.750295107027704</v>
      </c>
      <c r="AJ32" s="17">
        <f t="shared" si="5"/>
        <v>35.00238116593691</v>
      </c>
      <c r="AK32" s="17"/>
      <c r="AL32" s="17">
        <f t="shared" si="6"/>
        <v>12.745027058825322</v>
      </c>
      <c r="AM32" s="17">
        <f t="shared" si="7"/>
        <v>8.5467995136760013</v>
      </c>
      <c r="AN32" s="17">
        <f t="shared" si="8"/>
        <v>7.1117079451311733</v>
      </c>
      <c r="AO32" s="17">
        <f t="shared" si="9"/>
        <v>4.8501092584940011</v>
      </c>
      <c r="AP32" s="17">
        <f t="shared" si="10"/>
        <v>1.9995851342773308</v>
      </c>
      <c r="AQ32" s="17">
        <f t="shared" si="11"/>
        <v>1.6985738426286656</v>
      </c>
      <c r="AR32" s="17" t="e">
        <f t="shared" si="12"/>
        <v>#VALUE!</v>
      </c>
      <c r="AS32" s="17" t="e">
        <f t="shared" si="0"/>
        <v>#VALUE!</v>
      </c>
      <c r="AT32" s="17" t="e">
        <f t="shared" si="13"/>
        <v>#VALUE!</v>
      </c>
      <c r="AU32" s="17" t="e">
        <f t="shared" si="14"/>
        <v>#VALUE!</v>
      </c>
      <c r="AV32" s="30">
        <f t="shared" si="15"/>
        <v>0.89773091067940558</v>
      </c>
    </row>
    <row r="33" spans="1:49" s="12" customFormat="1" x14ac:dyDescent="0.35">
      <c r="A33" s="12" t="s">
        <v>85</v>
      </c>
      <c r="B33" s="12" t="s">
        <v>89</v>
      </c>
      <c r="C33" s="11" t="s">
        <v>135</v>
      </c>
      <c r="D33" s="18">
        <v>1603.0945771777501</v>
      </c>
      <c r="E33" s="18">
        <v>499.5605833100667</v>
      </c>
      <c r="F33" s="18">
        <v>337.74886166292566</v>
      </c>
      <c r="G33" s="18">
        <v>341.62918256934898</v>
      </c>
      <c r="H33" s="18">
        <v>1.7693508203403312</v>
      </c>
      <c r="I33" s="18">
        <v>35.104838319961864</v>
      </c>
      <c r="J33" s="17">
        <v>0.58084156574685586</v>
      </c>
      <c r="K33" s="17">
        <v>2.4823552314286834</v>
      </c>
      <c r="L33" s="18">
        <v>7.5036041847949226</v>
      </c>
      <c r="M33" s="18">
        <v>26.776738759612698</v>
      </c>
      <c r="N33" s="18">
        <v>4.8952622563967028</v>
      </c>
      <c r="O33" s="18">
        <v>18.334112449978161</v>
      </c>
      <c r="P33" s="17">
        <v>2.6874393355330923</v>
      </c>
      <c r="Q33" s="17">
        <v>0.52021720804368565</v>
      </c>
      <c r="R33" s="17">
        <v>1.0724416199710709</v>
      </c>
      <c r="S33" s="17">
        <v>0.10393229314055329</v>
      </c>
      <c r="T33" s="17">
        <v>0.9225646579737552</v>
      </c>
      <c r="U33" s="18" t="s">
        <v>72</v>
      </c>
      <c r="V33" s="18" t="s">
        <v>72</v>
      </c>
      <c r="W33" s="18" t="s">
        <v>72</v>
      </c>
      <c r="X33" s="18" t="s">
        <v>72</v>
      </c>
      <c r="Y33" s="18" t="s">
        <v>72</v>
      </c>
      <c r="Z33" s="17">
        <v>1.6949811582970096</v>
      </c>
      <c r="AA33" s="18" t="s">
        <v>72</v>
      </c>
      <c r="AB33" s="17">
        <v>0.15950639407727907</v>
      </c>
      <c r="AC33" s="18" t="s">
        <v>72</v>
      </c>
      <c r="AD33" s="18" t="s">
        <v>72</v>
      </c>
      <c r="AE33" s="15" t="s">
        <v>73</v>
      </c>
      <c r="AF33" s="12" t="str">
        <f t="shared" si="1"/>
        <v>628-2</v>
      </c>
      <c r="AG33" s="17">
        <f t="shared" si="2"/>
        <v>31.660777151033429</v>
      </c>
      <c r="AH33" s="17">
        <f t="shared" si="3"/>
        <v>43.752841110478265</v>
      </c>
      <c r="AI33" s="17">
        <f t="shared" si="4"/>
        <v>51.529076383123183</v>
      </c>
      <c r="AJ33" s="17">
        <f t="shared" si="5"/>
        <v>39.259341434642742</v>
      </c>
      <c r="AK33" s="17"/>
      <c r="AL33" s="17">
        <f t="shared" si="6"/>
        <v>17.564962977340475</v>
      </c>
      <c r="AM33" s="17">
        <f t="shared" si="7"/>
        <v>8.9692622076497521</v>
      </c>
      <c r="AN33" s="17">
        <f t="shared" si="8"/>
        <v>5.2186940144577658</v>
      </c>
      <c r="AO33" s="17">
        <f t="shared" si="9"/>
        <v>2.7789383192661306</v>
      </c>
      <c r="AP33" s="17">
        <f t="shared" si="10"/>
        <v>3.6321443227313197</v>
      </c>
      <c r="AQ33" s="17" t="e">
        <f t="shared" si="11"/>
        <v>#VALUE!</v>
      </c>
      <c r="AR33" s="17" t="e">
        <f t="shared" si="12"/>
        <v>#VALUE!</v>
      </c>
      <c r="AS33" s="17" t="e">
        <f t="shared" si="0"/>
        <v>#VALUE!</v>
      </c>
      <c r="AT33" s="17" t="e">
        <f t="shared" si="13"/>
        <v>#VALUE!</v>
      </c>
      <c r="AU33" s="17" t="e">
        <f t="shared" si="14"/>
        <v>#VALUE!</v>
      </c>
      <c r="AV33" s="30">
        <f t="shared" si="15"/>
        <v>0.93681143690926549</v>
      </c>
    </row>
    <row r="34" spans="1:49" s="12" customFormat="1" x14ac:dyDescent="0.35">
      <c r="A34" s="4" t="s">
        <v>123</v>
      </c>
      <c r="B34" s="19" t="s">
        <v>91</v>
      </c>
      <c r="C34" s="11" t="s">
        <v>135</v>
      </c>
      <c r="D34" s="18">
        <v>1887.5278703948607</v>
      </c>
      <c r="E34" s="18">
        <v>423.45899323805872</v>
      </c>
      <c r="F34" s="18" t="s">
        <v>90</v>
      </c>
      <c r="G34" s="18">
        <v>460.91960280542372</v>
      </c>
      <c r="H34" s="18">
        <v>1.7268252737495033</v>
      </c>
      <c r="I34" s="18">
        <v>55.263083103458328</v>
      </c>
      <c r="J34" s="18">
        <v>1.6269323954573873</v>
      </c>
      <c r="K34" s="18">
        <v>12.1155354714582</v>
      </c>
      <c r="L34" s="18">
        <v>9.1435476171004133</v>
      </c>
      <c r="M34" s="18">
        <v>23.835279257214488</v>
      </c>
      <c r="N34" s="18">
        <v>4.3389581284543706</v>
      </c>
      <c r="O34" s="18">
        <v>17.155910944052206</v>
      </c>
      <c r="P34" s="17">
        <v>2.6533081439004493</v>
      </c>
      <c r="Q34" s="17">
        <v>0.53807911940950448</v>
      </c>
      <c r="R34" s="17">
        <v>0.82749577786435735</v>
      </c>
      <c r="S34" s="17">
        <v>0.10461142873554301</v>
      </c>
      <c r="T34" s="17">
        <v>0.3627701275252545</v>
      </c>
      <c r="U34" s="17" t="s">
        <v>72</v>
      </c>
      <c r="V34" s="17" t="s">
        <v>72</v>
      </c>
      <c r="W34" s="17" t="s">
        <v>72</v>
      </c>
      <c r="X34" s="17" t="s">
        <v>72</v>
      </c>
      <c r="Y34" s="17" t="s">
        <v>72</v>
      </c>
      <c r="Z34" s="17">
        <v>2.0044000940403621</v>
      </c>
      <c r="AA34" s="17">
        <v>0.15538311473823721</v>
      </c>
      <c r="AB34" s="17" t="s">
        <v>90</v>
      </c>
      <c r="AC34" s="17">
        <v>0.12611386445673603</v>
      </c>
      <c r="AD34" s="17">
        <v>1.579146082957986E-2</v>
      </c>
      <c r="AE34" s="17" t="s">
        <v>75</v>
      </c>
      <c r="AF34" s="12" t="str">
        <f t="shared" si="1"/>
        <v xml:space="preserve">724-4  </v>
      </c>
      <c r="AG34" s="17">
        <f t="shared" si="2"/>
        <v>38.580369692406812</v>
      </c>
      <c r="AH34" s="17">
        <f t="shared" si="3"/>
        <v>38.946534734010605</v>
      </c>
      <c r="AI34" s="17">
        <f t="shared" si="4"/>
        <v>45.673243457414429</v>
      </c>
      <c r="AJ34" s="17">
        <f t="shared" si="5"/>
        <v>36.736426004394445</v>
      </c>
      <c r="AK34" s="17"/>
      <c r="AL34" s="17">
        <f t="shared" si="6"/>
        <v>17.341883293466989</v>
      </c>
      <c r="AM34" s="17">
        <f t="shared" si="7"/>
        <v>9.2772261967155938</v>
      </c>
      <c r="AN34" s="17">
        <f t="shared" si="8"/>
        <v>4.0267434445954136</v>
      </c>
      <c r="AO34" s="17">
        <f t="shared" si="9"/>
        <v>2.7970970250145188</v>
      </c>
      <c r="AP34" s="17">
        <f t="shared" si="10"/>
        <v>1.428228848524624</v>
      </c>
      <c r="AQ34" s="17" t="e">
        <f t="shared" si="11"/>
        <v>#VALUE!</v>
      </c>
      <c r="AR34" s="17" t="e">
        <f t="shared" si="12"/>
        <v>#VALUE!</v>
      </c>
      <c r="AS34" s="17" t="e">
        <f t="shared" si="0"/>
        <v>#VALUE!</v>
      </c>
      <c r="AT34" s="17" t="e">
        <f t="shared" si="13"/>
        <v>#VALUE!</v>
      </c>
      <c r="AU34" s="17" t="e">
        <f t="shared" si="14"/>
        <v>#VALUE!</v>
      </c>
      <c r="AV34" s="30">
        <f t="shared" si="15"/>
        <v>1.1101790712650164</v>
      </c>
    </row>
    <row r="35" spans="1:49" s="12" customFormat="1" x14ac:dyDescent="0.35">
      <c r="A35" s="4" t="s">
        <v>123</v>
      </c>
      <c r="B35" s="19" t="s">
        <v>91</v>
      </c>
      <c r="C35" s="11" t="s">
        <v>135</v>
      </c>
      <c r="D35" s="18">
        <v>1814.4204407144832</v>
      </c>
      <c r="E35" s="18">
        <v>424.59505413344272</v>
      </c>
      <c r="F35" s="18" t="s">
        <v>90</v>
      </c>
      <c r="G35" s="18">
        <v>434.25047124673114</v>
      </c>
      <c r="H35" s="18">
        <v>1.6813895929644194</v>
      </c>
      <c r="I35" s="18">
        <v>56.566968579229268</v>
      </c>
      <c r="J35" s="18">
        <v>0.53477289332892686</v>
      </c>
      <c r="K35" s="18">
        <v>1.024336423896693</v>
      </c>
      <c r="L35" s="18">
        <v>6.5372771755846202</v>
      </c>
      <c r="M35" s="18">
        <v>19.535473388829779</v>
      </c>
      <c r="N35" s="18">
        <v>3.7321503658581765</v>
      </c>
      <c r="O35" s="18">
        <v>16.409925546311221</v>
      </c>
      <c r="P35" s="17">
        <v>2.5188498075447812</v>
      </c>
      <c r="Q35" s="17">
        <v>0.56276748214471406</v>
      </c>
      <c r="R35" s="17">
        <v>1.1958200401732137</v>
      </c>
      <c r="S35" s="17">
        <v>9.0853898730850174E-2</v>
      </c>
      <c r="T35" s="17">
        <v>0.39026921442379731</v>
      </c>
      <c r="U35" s="17" t="s">
        <v>72</v>
      </c>
      <c r="V35" s="17">
        <v>9.7531461448463072E-2</v>
      </c>
      <c r="W35" s="17" t="s">
        <v>72</v>
      </c>
      <c r="X35" s="17">
        <v>6.0280676948743124E-2</v>
      </c>
      <c r="Y35" s="17" t="s">
        <v>72</v>
      </c>
      <c r="Z35" s="17">
        <v>2.5119330734276675</v>
      </c>
      <c r="AA35" s="17">
        <v>0.11857206869562904</v>
      </c>
      <c r="AB35" s="12" t="s">
        <v>90</v>
      </c>
      <c r="AC35" s="17">
        <v>5.7472946015945547E-2</v>
      </c>
      <c r="AD35" s="17">
        <v>5.7768156453358093E-3</v>
      </c>
      <c r="AE35" s="17" t="s">
        <v>75</v>
      </c>
      <c r="AF35" s="12" t="str">
        <f t="shared" si="1"/>
        <v xml:space="preserve">724-4  </v>
      </c>
      <c r="AG35" s="17">
        <f t="shared" si="2"/>
        <v>27.583447998247344</v>
      </c>
      <c r="AH35" s="17">
        <f t="shared" si="3"/>
        <v>31.920708151682646</v>
      </c>
      <c r="AI35" s="17">
        <f t="shared" si="4"/>
        <v>39.285793324822912</v>
      </c>
      <c r="AJ35" s="17">
        <f t="shared" si="5"/>
        <v>35.139026865762787</v>
      </c>
      <c r="AK35" s="17"/>
      <c r="AL35" s="17">
        <f t="shared" si="6"/>
        <v>16.463070637547588</v>
      </c>
      <c r="AM35" s="17">
        <f t="shared" si="7"/>
        <v>9.7028876231847239</v>
      </c>
      <c r="AN35" s="17">
        <f t="shared" si="8"/>
        <v>5.8190756212808461</v>
      </c>
      <c r="AO35" s="17">
        <f t="shared" si="9"/>
        <v>2.4292486291671169</v>
      </c>
      <c r="AP35" s="17">
        <f t="shared" si="10"/>
        <v>1.5364929701724304</v>
      </c>
      <c r="AQ35" s="17" t="e">
        <f t="shared" si="11"/>
        <v>#VALUE!</v>
      </c>
      <c r="AR35" s="17">
        <f t="shared" si="12"/>
        <v>0.58931396645597023</v>
      </c>
      <c r="AS35" s="17" t="e">
        <f t="shared" si="0"/>
        <v>#VALUE!</v>
      </c>
      <c r="AT35" s="17">
        <f t="shared" si="13"/>
        <v>0.35459221734554774</v>
      </c>
      <c r="AU35" s="17" t="e">
        <f t="shared" si="14"/>
        <v>#VALUE!</v>
      </c>
      <c r="AV35" s="30">
        <f t="shared" si="15"/>
        <v>0.99133075556621286</v>
      </c>
      <c r="AW35" s="12">
        <f t="shared" si="16"/>
        <v>131.79058774582029</v>
      </c>
    </row>
    <row r="36" spans="1:49" s="12" customFormat="1" x14ac:dyDescent="0.35">
      <c r="A36" s="4" t="s">
        <v>123</v>
      </c>
      <c r="B36" s="19" t="s">
        <v>91</v>
      </c>
      <c r="C36" s="11" t="s">
        <v>135</v>
      </c>
      <c r="D36" s="18">
        <v>2148.2078162874468</v>
      </c>
      <c r="E36" s="18">
        <v>466.39692540671263</v>
      </c>
      <c r="F36" s="18" t="s">
        <v>90</v>
      </c>
      <c r="G36" s="18">
        <v>353.87304021649732</v>
      </c>
      <c r="H36" s="18">
        <v>2.5793270597280871</v>
      </c>
      <c r="I36" s="18">
        <v>43.836173836674611</v>
      </c>
      <c r="J36" s="18">
        <v>2.0953401286788944</v>
      </c>
      <c r="K36" s="18">
        <v>5.7749361758028952</v>
      </c>
      <c r="L36" s="18">
        <v>9.5279851673725773</v>
      </c>
      <c r="M36" s="18">
        <v>21.409867578601688</v>
      </c>
      <c r="N36" s="18">
        <v>3.4535905536076892</v>
      </c>
      <c r="O36" s="18">
        <v>15.992225934446491</v>
      </c>
      <c r="P36" s="17">
        <v>2.8208058774460585</v>
      </c>
      <c r="Q36" s="17">
        <v>0.65169177146585078</v>
      </c>
      <c r="R36" s="17">
        <v>1.5645672772909076</v>
      </c>
      <c r="S36" s="17">
        <v>0.15302047068279004</v>
      </c>
      <c r="T36" s="17">
        <v>0.64796461429562346</v>
      </c>
      <c r="U36" s="17">
        <v>7.5798378661062704E-2</v>
      </c>
      <c r="V36" s="17" t="s">
        <v>72</v>
      </c>
      <c r="W36" s="17" t="s">
        <v>72</v>
      </c>
      <c r="X36" s="17" t="s">
        <v>72</v>
      </c>
      <c r="Y36" s="17" t="s">
        <v>72</v>
      </c>
      <c r="Z36" s="17">
        <v>1.8911477612789185</v>
      </c>
      <c r="AA36" s="17">
        <v>4.0084137146372163E-2</v>
      </c>
      <c r="AB36" s="17" t="s">
        <v>90</v>
      </c>
      <c r="AC36" s="17">
        <v>0.14032431312977819</v>
      </c>
      <c r="AD36" s="17">
        <v>8.5463804124532011E-3</v>
      </c>
      <c r="AE36" s="17" t="s">
        <v>75</v>
      </c>
      <c r="AF36" s="12" t="str">
        <f t="shared" si="1"/>
        <v xml:space="preserve">724-4  </v>
      </c>
      <c r="AG36" s="17">
        <f t="shared" si="2"/>
        <v>40.202469060643786</v>
      </c>
      <c r="AH36" s="17">
        <f t="shared" si="3"/>
        <v>34.983443755885112</v>
      </c>
      <c r="AI36" s="17">
        <f t="shared" si="4"/>
        <v>36.353584774817783</v>
      </c>
      <c r="AJ36" s="17">
        <f t="shared" si="5"/>
        <v>34.244595148707688</v>
      </c>
      <c r="AK36" s="17"/>
      <c r="AL36" s="17">
        <f t="shared" si="6"/>
        <v>18.436639721869664</v>
      </c>
      <c r="AM36" s="17">
        <f t="shared" si="7"/>
        <v>11.236065025273289</v>
      </c>
      <c r="AN36" s="17">
        <f t="shared" si="8"/>
        <v>7.6134660695421301</v>
      </c>
      <c r="AO36" s="17">
        <f t="shared" si="9"/>
        <v>4.0914564353687171</v>
      </c>
      <c r="AP36" s="17">
        <f t="shared" si="10"/>
        <v>2.5510417885654468</v>
      </c>
      <c r="AQ36" s="17">
        <f t="shared" si="11"/>
        <v>1.3391939692767263</v>
      </c>
      <c r="AR36" s="17" t="e">
        <f t="shared" si="12"/>
        <v>#VALUE!</v>
      </c>
      <c r="AS36" s="17" t="e">
        <f t="shared" si="0"/>
        <v>#VALUE!</v>
      </c>
      <c r="AT36" s="17" t="e">
        <f t="shared" si="13"/>
        <v>#VALUE!</v>
      </c>
      <c r="AU36" s="17" t="e">
        <f t="shared" si="14"/>
        <v>#VALUE!</v>
      </c>
      <c r="AV36" s="30">
        <f t="shared" si="15"/>
        <v>0.948379485360062</v>
      </c>
    </row>
    <row r="37" spans="1:49" s="12" customFormat="1" x14ac:dyDescent="0.35">
      <c r="A37" s="4" t="s">
        <v>123</v>
      </c>
      <c r="B37" s="19" t="s">
        <v>91</v>
      </c>
      <c r="C37" s="11" t="s">
        <v>135</v>
      </c>
      <c r="D37" s="18">
        <v>2363.9282459014362</v>
      </c>
      <c r="E37" s="18">
        <v>411.35348891148823</v>
      </c>
      <c r="F37" s="18" t="s">
        <v>90</v>
      </c>
      <c r="G37" s="18">
        <v>267.78337570629157</v>
      </c>
      <c r="H37" s="18">
        <v>3.2602811839956667</v>
      </c>
      <c r="I37" s="18">
        <v>43.598750592160137</v>
      </c>
      <c r="J37" s="18">
        <v>2.2122540902757852</v>
      </c>
      <c r="K37" s="18">
        <v>5.5376757317804222</v>
      </c>
      <c r="L37" s="18">
        <v>6.9653586648840058</v>
      </c>
      <c r="M37" s="18">
        <v>18.407559597302878</v>
      </c>
      <c r="N37" s="18">
        <v>3.2375091240103937</v>
      </c>
      <c r="O37" s="18">
        <v>13.92647497936664</v>
      </c>
      <c r="P37" s="17">
        <v>2.2590872662004999</v>
      </c>
      <c r="Q37" s="17">
        <v>0.55914482624194295</v>
      </c>
      <c r="R37" s="17">
        <v>1.3220244457611889</v>
      </c>
      <c r="S37" s="17">
        <v>0.20322444593343159</v>
      </c>
      <c r="T37" s="17">
        <v>0.90626557506168315</v>
      </c>
      <c r="U37" s="17">
        <v>9.6459603095876686E-2</v>
      </c>
      <c r="V37" s="17" t="s">
        <v>72</v>
      </c>
      <c r="W37" s="17" t="s">
        <v>72</v>
      </c>
      <c r="X37" s="17" t="s">
        <v>72</v>
      </c>
      <c r="Y37" s="17" t="s">
        <v>72</v>
      </c>
      <c r="Z37" s="17">
        <v>1.7353805255741306</v>
      </c>
      <c r="AA37" s="17">
        <v>0.18667777923644635</v>
      </c>
      <c r="AB37" s="12" t="s">
        <v>90</v>
      </c>
      <c r="AC37" s="17">
        <v>0.25267969363748505</v>
      </c>
      <c r="AD37" s="17">
        <v>2.522247460718147E-2</v>
      </c>
      <c r="AE37" s="17" t="s">
        <v>75</v>
      </c>
      <c r="AF37" s="12" t="str">
        <f t="shared" si="1"/>
        <v xml:space="preserve">724-4  </v>
      </c>
      <c r="AG37" s="17">
        <f t="shared" si="2"/>
        <v>29.389699007949392</v>
      </c>
      <c r="AH37" s="17">
        <f t="shared" si="3"/>
        <v>30.077711760298822</v>
      </c>
      <c r="AI37" s="17">
        <f t="shared" si="4"/>
        <v>34.07904341063572</v>
      </c>
      <c r="AJ37" s="17">
        <f t="shared" si="5"/>
        <v>29.821145566095588</v>
      </c>
      <c r="AK37" s="17"/>
      <c r="AL37" s="17">
        <f t="shared" si="6"/>
        <v>14.76527624967647</v>
      </c>
      <c r="AM37" s="17">
        <f t="shared" si="7"/>
        <v>9.6404280386541892</v>
      </c>
      <c r="AN37" s="17">
        <f t="shared" si="8"/>
        <v>6.4332089818062723</v>
      </c>
      <c r="AO37" s="17">
        <f t="shared" si="9"/>
        <v>5.4338087147976353</v>
      </c>
      <c r="AP37" s="17">
        <f t="shared" si="10"/>
        <v>3.5679747049672565</v>
      </c>
      <c r="AQ37" s="17">
        <f t="shared" si="11"/>
        <v>1.7042332702451712</v>
      </c>
      <c r="AR37" s="17" t="e">
        <f t="shared" si="12"/>
        <v>#VALUE!</v>
      </c>
      <c r="AS37" s="17" t="e">
        <f t="shared" si="0"/>
        <v>#VALUE!</v>
      </c>
      <c r="AT37" s="17" t="e">
        <f t="shared" si="13"/>
        <v>#VALUE!</v>
      </c>
      <c r="AU37" s="17" t="e">
        <f t="shared" si="14"/>
        <v>#VALUE!</v>
      </c>
      <c r="AV37" s="30">
        <f t="shared" si="15"/>
        <v>0.9891489606021695</v>
      </c>
    </row>
    <row r="38" spans="1:49" s="12" customFormat="1" x14ac:dyDescent="0.35">
      <c r="A38" s="4" t="s">
        <v>123</v>
      </c>
      <c r="B38" s="19" t="s">
        <v>91</v>
      </c>
      <c r="C38" s="11" t="s">
        <v>135</v>
      </c>
      <c r="D38" s="18">
        <v>2359.3436520843597</v>
      </c>
      <c r="E38" s="18">
        <v>424.7483471049876</v>
      </c>
      <c r="F38" s="18" t="s">
        <v>90</v>
      </c>
      <c r="G38" s="18">
        <v>303.78460359799362</v>
      </c>
      <c r="H38" s="18">
        <v>4.2922654316672606</v>
      </c>
      <c r="I38" s="18">
        <v>41.420775331443899</v>
      </c>
      <c r="J38" s="18">
        <v>0.37172255659140396</v>
      </c>
      <c r="K38" s="18" t="s">
        <v>72</v>
      </c>
      <c r="L38" s="18">
        <v>7.424760528235435</v>
      </c>
      <c r="M38" s="18">
        <v>19.39896369761334</v>
      </c>
      <c r="N38" s="18">
        <v>3.195770591825271</v>
      </c>
      <c r="O38" s="18">
        <v>14.639945362880214</v>
      </c>
      <c r="P38" s="17">
        <v>2.9867639194576237</v>
      </c>
      <c r="Q38" s="17">
        <v>0.6828443586801225</v>
      </c>
      <c r="R38" s="17">
        <v>2.0929249666242926</v>
      </c>
      <c r="S38" s="17">
        <v>0.25064474159458272</v>
      </c>
      <c r="T38" s="17">
        <v>0.69407983417213115</v>
      </c>
      <c r="U38" s="17">
        <v>0.10954941794305514</v>
      </c>
      <c r="V38" s="17">
        <v>0.22562549326365178</v>
      </c>
      <c r="W38" s="17" t="s">
        <v>72</v>
      </c>
      <c r="X38" s="17" t="s">
        <v>72</v>
      </c>
      <c r="Y38" s="17" t="s">
        <v>72</v>
      </c>
      <c r="Z38" s="17">
        <v>1.2257542625314517</v>
      </c>
      <c r="AA38" s="17">
        <v>7.0986614727044567E-2</v>
      </c>
      <c r="AB38" s="17" t="s">
        <v>90</v>
      </c>
      <c r="AC38" s="17">
        <v>4.8695065144732597E-2</v>
      </c>
      <c r="AD38" s="17">
        <v>1.5562795006138634E-2</v>
      </c>
      <c r="AE38" s="17" t="s">
        <v>75</v>
      </c>
      <c r="AF38" s="12" t="str">
        <f t="shared" si="1"/>
        <v xml:space="preserve">724-4  </v>
      </c>
      <c r="AG38" s="17">
        <f t="shared" si="2"/>
        <v>31.328103494664283</v>
      </c>
      <c r="AH38" s="17">
        <f t="shared" si="3"/>
        <v>31.697653100675392</v>
      </c>
      <c r="AI38" s="17">
        <f t="shared" si="4"/>
        <v>33.639690440266008</v>
      </c>
      <c r="AJ38" s="17">
        <f t="shared" si="5"/>
        <v>31.348919406595744</v>
      </c>
      <c r="AK38" s="17"/>
      <c r="AL38" s="17">
        <f t="shared" si="6"/>
        <v>19.521332806912572</v>
      </c>
      <c r="AM38" s="17">
        <f t="shared" si="7"/>
        <v>11.773178597933146</v>
      </c>
      <c r="AN38" s="17">
        <f t="shared" si="8"/>
        <v>10.184549715933297</v>
      </c>
      <c r="AO38" s="17">
        <f t="shared" si="9"/>
        <v>6.701731058678682</v>
      </c>
      <c r="AP38" s="17">
        <f t="shared" si="10"/>
        <v>2.7325977723312249</v>
      </c>
      <c r="AQ38" s="17">
        <f t="shared" si="11"/>
        <v>1.9355020837995609</v>
      </c>
      <c r="AR38" s="17">
        <f t="shared" si="12"/>
        <v>1.3632960318045424</v>
      </c>
      <c r="AS38" s="17" t="e">
        <f t="shared" si="0"/>
        <v>#VALUE!</v>
      </c>
      <c r="AT38" s="17" t="e">
        <f t="shared" si="13"/>
        <v>#VALUE!</v>
      </c>
      <c r="AU38" s="17" t="e">
        <f t="shared" si="14"/>
        <v>#VALUE!</v>
      </c>
      <c r="AV38" s="30">
        <f t="shared" si="15"/>
        <v>0.83496463874816929</v>
      </c>
    </row>
    <row r="39" spans="1:49" s="12" customFormat="1" x14ac:dyDescent="0.35">
      <c r="A39" s="4" t="s">
        <v>123</v>
      </c>
      <c r="B39" s="19" t="s">
        <v>87</v>
      </c>
      <c r="C39" s="11" t="s">
        <v>135</v>
      </c>
      <c r="D39" s="18">
        <v>1942.9235313660465</v>
      </c>
      <c r="E39" s="18">
        <v>428.19749400255739</v>
      </c>
      <c r="F39" s="18" t="s">
        <v>90</v>
      </c>
      <c r="G39" s="18">
        <v>364.87632998764838</v>
      </c>
      <c r="H39" s="18">
        <v>2.4062128850094533</v>
      </c>
      <c r="I39" s="18">
        <v>42.905772389460772</v>
      </c>
      <c r="J39" s="18">
        <v>2.8217929499181991</v>
      </c>
      <c r="K39" s="18">
        <v>13.575316953099401</v>
      </c>
      <c r="L39" s="18">
        <v>10.073777069667837</v>
      </c>
      <c r="M39" s="18">
        <v>23.383406960794584</v>
      </c>
      <c r="N39" s="18">
        <v>4.4081677862860538</v>
      </c>
      <c r="O39" s="18">
        <v>17.814050615025629</v>
      </c>
      <c r="P39" s="17">
        <v>2.4501396333025851</v>
      </c>
      <c r="Q39" s="17">
        <v>0.68500895399043127</v>
      </c>
      <c r="R39" s="17">
        <v>1.2923320853147691</v>
      </c>
      <c r="S39" s="17">
        <v>0.15216418052779068</v>
      </c>
      <c r="T39" s="17">
        <v>0.46925776839603667</v>
      </c>
      <c r="U39" s="17">
        <v>0.10441704782737171</v>
      </c>
      <c r="V39" s="17" t="s">
        <v>72</v>
      </c>
      <c r="W39" s="17" t="s">
        <v>72</v>
      </c>
      <c r="X39" s="17">
        <v>0</v>
      </c>
      <c r="Y39" s="17" t="s">
        <v>72</v>
      </c>
      <c r="Z39" s="17">
        <v>1.8348305219730534</v>
      </c>
      <c r="AA39" s="17">
        <v>0.12701405450260711</v>
      </c>
      <c r="AB39" s="12" t="s">
        <v>90</v>
      </c>
      <c r="AC39" s="17">
        <v>0.39992620226521836</v>
      </c>
      <c r="AD39" s="17">
        <v>3.2269847310838942E-2</v>
      </c>
      <c r="AE39" s="17" t="s">
        <v>75</v>
      </c>
      <c r="AF39" s="12" t="str">
        <f t="shared" si="1"/>
        <v xml:space="preserve">724-4  </v>
      </c>
      <c r="AG39" s="17">
        <f t="shared" si="2"/>
        <v>42.505388479611128</v>
      </c>
      <c r="AH39" s="17">
        <f t="shared" si="3"/>
        <v>38.20818130848788</v>
      </c>
      <c r="AI39" s="17">
        <f t="shared" si="4"/>
        <v>46.401766171432143</v>
      </c>
      <c r="AJ39" s="17">
        <f t="shared" si="5"/>
        <v>38.145718661725112</v>
      </c>
      <c r="AK39" s="17"/>
      <c r="AL39" s="17">
        <f t="shared" si="6"/>
        <v>16.013984531389447</v>
      </c>
      <c r="AM39" s="17">
        <f t="shared" si="7"/>
        <v>11.810499206731572</v>
      </c>
      <c r="AN39" s="17">
        <f t="shared" si="8"/>
        <v>6.288720609804229</v>
      </c>
      <c r="AO39" s="17">
        <f t="shared" si="9"/>
        <v>4.0685609766788948</v>
      </c>
      <c r="AP39" s="17">
        <f t="shared" si="10"/>
        <v>1.8474715291182546</v>
      </c>
      <c r="AQ39" s="17">
        <f t="shared" si="11"/>
        <v>1.8448241665613379</v>
      </c>
      <c r="AR39" s="17" t="e">
        <f t="shared" si="12"/>
        <v>#VALUE!</v>
      </c>
      <c r="AS39" s="17" t="e">
        <f t="shared" si="0"/>
        <v>#VALUE!</v>
      </c>
      <c r="AT39" s="17">
        <f t="shared" si="13"/>
        <v>0</v>
      </c>
      <c r="AU39" s="17" t="e">
        <f t="shared" si="14"/>
        <v>#VALUE!</v>
      </c>
      <c r="AV39" s="30">
        <f t="shared" si="15"/>
        <v>1.1768941446028001</v>
      </c>
    </row>
    <row r="40" spans="1:49" s="12" customFormat="1" x14ac:dyDescent="0.35">
      <c r="A40" s="4" t="s">
        <v>123</v>
      </c>
      <c r="B40" s="19" t="s">
        <v>87</v>
      </c>
      <c r="C40" s="11" t="s">
        <v>135</v>
      </c>
      <c r="D40" s="18">
        <v>2775.2928573582394</v>
      </c>
      <c r="E40" s="18">
        <v>407.77153608772687</v>
      </c>
      <c r="F40" s="18" t="s">
        <v>90</v>
      </c>
      <c r="G40" s="18">
        <v>328.03839989555092</v>
      </c>
      <c r="H40" s="18">
        <v>5.7608472192423674</v>
      </c>
      <c r="I40" s="18">
        <v>53.489668040212251</v>
      </c>
      <c r="J40" s="18">
        <v>3.2055931465508416</v>
      </c>
      <c r="K40" s="18">
        <v>22.053187974464972</v>
      </c>
      <c r="L40" s="18">
        <v>9.5705134317323477</v>
      </c>
      <c r="M40" s="18">
        <v>23.431748125415332</v>
      </c>
      <c r="N40" s="18">
        <v>3.7659939798653879</v>
      </c>
      <c r="O40" s="18">
        <v>18.862287862552812</v>
      </c>
      <c r="P40" s="17">
        <v>2.9993415209394865</v>
      </c>
      <c r="Q40" s="17">
        <v>0.99675653758891891</v>
      </c>
      <c r="R40" s="17">
        <v>1.8413154284880637</v>
      </c>
      <c r="S40" s="17">
        <v>0.26566421120162853</v>
      </c>
      <c r="T40" s="17">
        <v>1.1279258422033098</v>
      </c>
      <c r="U40" s="17">
        <v>0.14810751216211818</v>
      </c>
      <c r="V40" s="17">
        <v>0.45161061389220541</v>
      </c>
      <c r="W40" s="17">
        <v>6.3906633028492033E-2</v>
      </c>
      <c r="X40" s="17">
        <v>0.29471501637348019</v>
      </c>
      <c r="Y40" s="17">
        <v>3.394568833712968E-2</v>
      </c>
      <c r="Z40" s="17">
        <v>1.8999850200550843</v>
      </c>
      <c r="AA40" s="17">
        <v>0.19932804092686368</v>
      </c>
      <c r="AB40" s="17" t="s">
        <v>90</v>
      </c>
      <c r="AC40" s="17">
        <v>0.18061613212858527</v>
      </c>
      <c r="AD40" s="17">
        <v>3.3038747764848782E-2</v>
      </c>
      <c r="AE40" s="17" t="s">
        <v>75</v>
      </c>
      <c r="AF40" s="12" t="str">
        <f t="shared" si="1"/>
        <v xml:space="preserve">724-4  </v>
      </c>
      <c r="AG40" s="17">
        <f t="shared" si="2"/>
        <v>40.381913214060539</v>
      </c>
      <c r="AH40" s="17">
        <f t="shared" si="3"/>
        <v>38.287170139567536</v>
      </c>
      <c r="AI40" s="17">
        <f t="shared" si="4"/>
        <v>39.64204189331987</v>
      </c>
      <c r="AJ40" s="17">
        <f t="shared" si="5"/>
        <v>40.390338035444991</v>
      </c>
      <c r="AK40" s="17"/>
      <c r="AL40" s="17">
        <f t="shared" si="6"/>
        <v>19.603539352545663</v>
      </c>
      <c r="AM40" s="17">
        <f t="shared" si="7"/>
        <v>17.185457544636531</v>
      </c>
      <c r="AN40" s="17">
        <f t="shared" si="8"/>
        <v>8.9601724014017705</v>
      </c>
      <c r="AO40" s="17">
        <f t="shared" si="9"/>
        <v>7.1033211551237567</v>
      </c>
      <c r="AP40" s="17">
        <f t="shared" si="10"/>
        <v>4.4406529220602744</v>
      </c>
      <c r="AQ40" s="17">
        <f t="shared" si="11"/>
        <v>2.6167404975639257</v>
      </c>
      <c r="AR40" s="17">
        <f t="shared" si="12"/>
        <v>2.7287650386235973</v>
      </c>
      <c r="AS40" s="17">
        <f t="shared" si="0"/>
        <v>2.5061424717055703</v>
      </c>
      <c r="AT40" s="17">
        <f t="shared" si="13"/>
        <v>1.7336177433734128</v>
      </c>
      <c r="AU40" s="17">
        <f t="shared" si="14"/>
        <v>1.336444422721641</v>
      </c>
      <c r="AV40" s="30">
        <f t="shared" si="15"/>
        <v>1.2966885377914343</v>
      </c>
      <c r="AW40" s="12">
        <f t="shared" si="16"/>
        <v>32.332627707914185</v>
      </c>
    </row>
    <row r="41" spans="1:49" s="12" customFormat="1" x14ac:dyDescent="0.35">
      <c r="A41" s="4" t="s">
        <v>123</v>
      </c>
      <c r="B41" s="19" t="s">
        <v>87</v>
      </c>
      <c r="C41" s="11" t="s">
        <v>135</v>
      </c>
      <c r="D41" s="18">
        <v>1802.062342041346</v>
      </c>
      <c r="E41" s="18">
        <v>451.3439136253325</v>
      </c>
      <c r="F41" s="18" t="s">
        <v>90</v>
      </c>
      <c r="G41" s="18">
        <v>877.55120157809449</v>
      </c>
      <c r="H41" s="18">
        <v>1.5979409314924415</v>
      </c>
      <c r="I41" s="18">
        <v>32.667814213294385</v>
      </c>
      <c r="J41" s="18">
        <v>0.35948500169527259</v>
      </c>
      <c r="K41" s="18">
        <v>290.43497804114264</v>
      </c>
      <c r="L41" s="18">
        <v>6.2371935518076516</v>
      </c>
      <c r="M41" s="18">
        <v>17.5001580079748</v>
      </c>
      <c r="N41" s="18">
        <v>3.0556631080102941</v>
      </c>
      <c r="O41" s="18">
        <v>14.276092354811809</v>
      </c>
      <c r="P41" s="17">
        <v>2.0875144815700031</v>
      </c>
      <c r="Q41" s="17">
        <v>0.4768092508283609</v>
      </c>
      <c r="R41" s="17">
        <v>1.3702879919294797</v>
      </c>
      <c r="S41" s="17">
        <v>0.12488275217809663</v>
      </c>
      <c r="T41" s="17">
        <v>0.36375696978487887</v>
      </c>
      <c r="U41" s="17">
        <v>8.170062692348419E-2</v>
      </c>
      <c r="V41" s="17" t="s">
        <v>72</v>
      </c>
      <c r="W41" s="17" t="s">
        <v>72</v>
      </c>
      <c r="X41" s="17" t="s">
        <v>72</v>
      </c>
      <c r="Y41" s="17" t="s">
        <v>72</v>
      </c>
      <c r="Z41" s="17">
        <v>1.269783394091931</v>
      </c>
      <c r="AA41" s="17">
        <v>5.9636007664507017E-2</v>
      </c>
      <c r="AB41" s="12" t="s">
        <v>90</v>
      </c>
      <c r="AC41" s="17">
        <v>2.8882945665697442E-2</v>
      </c>
      <c r="AD41" s="17">
        <v>1.1556288605724762E-2</v>
      </c>
      <c r="AE41" s="17" t="s">
        <v>75</v>
      </c>
      <c r="AF41" s="12" t="str">
        <f t="shared" si="1"/>
        <v xml:space="preserve">724-4  </v>
      </c>
      <c r="AG41" s="17">
        <f t="shared" si="2"/>
        <v>26.317272370496422</v>
      </c>
      <c r="AH41" s="17">
        <f t="shared" si="3"/>
        <v>28.595029424795428</v>
      </c>
      <c r="AI41" s="17">
        <f t="shared" si="4"/>
        <v>32.164874821160993</v>
      </c>
      <c r="AJ41" s="17">
        <f t="shared" si="5"/>
        <v>30.569790909661258</v>
      </c>
      <c r="AK41" s="17"/>
      <c r="AL41" s="17">
        <f t="shared" si="6"/>
        <v>13.643885500457536</v>
      </c>
      <c r="AM41" s="17">
        <f t="shared" si="7"/>
        <v>8.220849152213118</v>
      </c>
      <c r="AN41" s="17">
        <f t="shared" si="8"/>
        <v>6.6680680872480771</v>
      </c>
      <c r="AO41" s="17">
        <f t="shared" si="9"/>
        <v>3.3391110208047228</v>
      </c>
      <c r="AP41" s="17">
        <f t="shared" si="10"/>
        <v>1.4321140542711766</v>
      </c>
      <c r="AQ41" s="17">
        <f t="shared" si="11"/>
        <v>1.4434739739131484</v>
      </c>
      <c r="AR41" s="17" t="e">
        <f t="shared" si="12"/>
        <v>#VALUE!</v>
      </c>
      <c r="AS41" s="17" t="e">
        <f t="shared" si="0"/>
        <v>#VALUE!</v>
      </c>
      <c r="AT41" s="17" t="e">
        <f t="shared" si="13"/>
        <v>#VALUE!</v>
      </c>
      <c r="AU41" s="17" t="e">
        <f t="shared" si="14"/>
        <v>#VALUE!</v>
      </c>
      <c r="AV41" s="30">
        <f t="shared" si="15"/>
        <v>0.86188164777241094</v>
      </c>
    </row>
    <row r="42" spans="1:49" s="12" customFormat="1" x14ac:dyDescent="0.35">
      <c r="A42" s="4" t="s">
        <v>93</v>
      </c>
      <c r="B42" s="19" t="s">
        <v>88</v>
      </c>
      <c r="C42" s="11" t="s">
        <v>124</v>
      </c>
      <c r="D42" s="18">
        <v>1208.8553433927316</v>
      </c>
      <c r="E42" s="18">
        <v>1347.1698844027235</v>
      </c>
      <c r="F42" s="18" t="s">
        <v>90</v>
      </c>
      <c r="G42" s="18">
        <v>400.65505080131527</v>
      </c>
      <c r="H42" s="18">
        <v>3.5178923375590037</v>
      </c>
      <c r="I42" s="18">
        <v>35.631051838375761</v>
      </c>
      <c r="J42" s="17">
        <v>1.7777694454036581</v>
      </c>
      <c r="K42" s="17">
        <v>7.4911943228732598</v>
      </c>
      <c r="L42" s="18">
        <v>32.811493453889433</v>
      </c>
      <c r="M42" s="18">
        <v>72.263444476402043</v>
      </c>
      <c r="N42" s="18">
        <v>10.181530930777999</v>
      </c>
      <c r="O42" s="18">
        <v>32.901075903674311</v>
      </c>
      <c r="P42" s="17">
        <v>3.7834311737515951</v>
      </c>
      <c r="Q42" s="17">
        <v>1.0630029763272577</v>
      </c>
      <c r="R42" s="17">
        <v>1.75490520236224</v>
      </c>
      <c r="S42" s="17">
        <v>0.27455845157677344</v>
      </c>
      <c r="T42" s="17">
        <v>1.1468425256593626</v>
      </c>
      <c r="U42" s="17">
        <v>0.1209145594384827</v>
      </c>
      <c r="V42" s="18" t="s">
        <v>72</v>
      </c>
      <c r="W42" s="18" t="s">
        <v>72</v>
      </c>
      <c r="X42" s="18" t="s">
        <v>72</v>
      </c>
      <c r="Y42" s="18" t="s">
        <v>72</v>
      </c>
      <c r="Z42" s="17">
        <v>1.3559861586319943</v>
      </c>
      <c r="AA42" s="18" t="s">
        <v>72</v>
      </c>
      <c r="AB42" s="17">
        <v>2.0588030570693503</v>
      </c>
      <c r="AC42" s="17">
        <v>0.55433035513298001</v>
      </c>
      <c r="AD42" s="18" t="s">
        <v>72</v>
      </c>
      <c r="AE42" s="18" t="s">
        <v>76</v>
      </c>
      <c r="AF42" s="12" t="str">
        <f t="shared" si="1"/>
        <v>903-1</v>
      </c>
      <c r="AG42" s="17">
        <f t="shared" si="2"/>
        <v>138.4451200586052</v>
      </c>
      <c r="AH42" s="17">
        <f t="shared" si="3"/>
        <v>118.07752365425171</v>
      </c>
      <c r="AI42" s="17">
        <f t="shared" si="4"/>
        <v>107.17400979766315</v>
      </c>
      <c r="AJ42" s="17">
        <f t="shared" si="5"/>
        <v>70.451982663114151</v>
      </c>
      <c r="AK42" s="17"/>
      <c r="AL42" s="17">
        <f t="shared" si="6"/>
        <v>24.728308325173824</v>
      </c>
      <c r="AM42" s="17">
        <f t="shared" si="7"/>
        <v>18.327637522883752</v>
      </c>
      <c r="AN42" s="17">
        <f t="shared" si="8"/>
        <v>8.5396846830279323</v>
      </c>
      <c r="AO42" s="17">
        <f t="shared" si="9"/>
        <v>7.3411350688976853</v>
      </c>
      <c r="AP42" s="17">
        <f t="shared" si="10"/>
        <v>4.5151280537770182</v>
      </c>
      <c r="AQ42" s="17">
        <f t="shared" si="11"/>
        <v>2.1362996367223093</v>
      </c>
      <c r="AR42" s="17" t="e">
        <f t="shared" si="12"/>
        <v>#VALUE!</v>
      </c>
      <c r="AS42" s="17" t="e">
        <f t="shared" si="0"/>
        <v>#VALUE!</v>
      </c>
      <c r="AT42" s="17" t="e">
        <f t="shared" si="13"/>
        <v>#VALUE!</v>
      </c>
      <c r="AU42" s="17" t="e">
        <f t="shared" si="14"/>
        <v>#VALUE!</v>
      </c>
      <c r="AV42" s="30">
        <f t="shared" si="15"/>
        <v>1.2612127885659523</v>
      </c>
    </row>
    <row r="43" spans="1:49" s="12" customFormat="1" x14ac:dyDescent="0.35">
      <c r="A43" s="4" t="s">
        <v>93</v>
      </c>
      <c r="B43" s="19" t="s">
        <v>88</v>
      </c>
      <c r="C43" s="11" t="s">
        <v>124</v>
      </c>
      <c r="D43" s="18">
        <v>1144.601433241683</v>
      </c>
      <c r="E43" s="18">
        <v>1332.7919740305513</v>
      </c>
      <c r="F43" s="18" t="s">
        <v>90</v>
      </c>
      <c r="G43" s="18">
        <v>609.97664103673253</v>
      </c>
      <c r="H43" s="18">
        <v>3.2419790704709981</v>
      </c>
      <c r="I43" s="18">
        <v>26.152385819158781</v>
      </c>
      <c r="J43" s="17">
        <v>0.5133228023027202</v>
      </c>
      <c r="K43" s="17">
        <v>9.3490536321313797</v>
      </c>
      <c r="L43" s="18">
        <v>34.624767852539641</v>
      </c>
      <c r="M43" s="18">
        <v>68.442879454301277</v>
      </c>
      <c r="N43" s="18">
        <v>8.2476501792434007</v>
      </c>
      <c r="O43" s="18">
        <v>28.833449625636288</v>
      </c>
      <c r="P43" s="17">
        <v>3.6678078953978912</v>
      </c>
      <c r="Q43" s="17">
        <v>0.79370747407497544</v>
      </c>
      <c r="R43" s="17">
        <v>2.0120365012676076</v>
      </c>
      <c r="S43" s="17">
        <v>0.15813193842792053</v>
      </c>
      <c r="T43" s="17">
        <v>0.97864502340206316</v>
      </c>
      <c r="U43" s="17">
        <v>0.20131032375357086</v>
      </c>
      <c r="V43" s="18" t="s">
        <v>72</v>
      </c>
      <c r="W43" s="18" t="s">
        <v>72</v>
      </c>
      <c r="X43" s="18" t="s">
        <v>72</v>
      </c>
      <c r="Y43" s="17">
        <v>9.3406704647404776E-3</v>
      </c>
      <c r="Z43" s="17">
        <v>0.99178544974446137</v>
      </c>
      <c r="AA43" s="18" t="s">
        <v>72</v>
      </c>
      <c r="AB43" s="17">
        <v>1.8435556816003797</v>
      </c>
      <c r="AC43" s="17">
        <v>0.56531405163680137</v>
      </c>
      <c r="AD43" s="18" t="s">
        <v>72</v>
      </c>
      <c r="AE43" s="18" t="s">
        <v>76</v>
      </c>
      <c r="AF43" s="12" t="str">
        <f t="shared" si="1"/>
        <v>903-1</v>
      </c>
      <c r="AG43" s="17">
        <f t="shared" si="2"/>
        <v>146.09606688835294</v>
      </c>
      <c r="AH43" s="17">
        <f t="shared" si="3"/>
        <v>111.83477035016548</v>
      </c>
      <c r="AI43" s="17">
        <f t="shared" si="4"/>
        <v>86.817370307825271</v>
      </c>
      <c r="AJ43" s="17">
        <f t="shared" si="5"/>
        <v>61.74186215339676</v>
      </c>
      <c r="AK43" s="17"/>
      <c r="AL43" s="17">
        <f t="shared" si="6"/>
        <v>23.972600623515628</v>
      </c>
      <c r="AM43" s="17">
        <f t="shared" si="7"/>
        <v>13.684611621982334</v>
      </c>
      <c r="AN43" s="17">
        <f t="shared" si="8"/>
        <v>9.7909318796477258</v>
      </c>
      <c r="AO43" s="17">
        <f t="shared" si="9"/>
        <v>4.228126695933704</v>
      </c>
      <c r="AP43" s="17">
        <f t="shared" si="10"/>
        <v>3.8529331630002486</v>
      </c>
      <c r="AQ43" s="17">
        <f t="shared" si="11"/>
        <v>3.5567195009464818</v>
      </c>
      <c r="AR43" s="17" t="e">
        <f t="shared" si="12"/>
        <v>#VALUE!</v>
      </c>
      <c r="AS43" s="17" t="e">
        <f t="shared" si="0"/>
        <v>#VALUE!</v>
      </c>
      <c r="AT43" s="17" t="e">
        <f t="shared" si="13"/>
        <v>#VALUE!</v>
      </c>
      <c r="AU43" s="17">
        <f t="shared" si="14"/>
        <v>0.36774293168269601</v>
      </c>
      <c r="AV43" s="30">
        <f t="shared" si="15"/>
        <v>0.89322914833855838</v>
      </c>
    </row>
    <row r="44" spans="1:49" s="12" customFormat="1" x14ac:dyDescent="0.35">
      <c r="A44" s="4" t="s">
        <v>93</v>
      </c>
      <c r="B44" s="19" t="s">
        <v>88</v>
      </c>
      <c r="C44" s="11" t="s">
        <v>124</v>
      </c>
      <c r="D44" s="18">
        <v>1288.2630055285019</v>
      </c>
      <c r="E44" s="18">
        <v>1466.7211766951602</v>
      </c>
      <c r="F44" s="18" t="s">
        <v>90</v>
      </c>
      <c r="G44" s="18">
        <v>647.99343692667867</v>
      </c>
      <c r="H44" s="18">
        <v>2.666635839954425</v>
      </c>
      <c r="I44" s="18">
        <v>17.068299599489286</v>
      </c>
      <c r="J44" s="18" t="s">
        <v>72</v>
      </c>
      <c r="K44" s="17">
        <v>1.0255175267603984</v>
      </c>
      <c r="L44" s="18">
        <v>33.359277433951128</v>
      </c>
      <c r="M44" s="18">
        <v>59.487453558278844</v>
      </c>
      <c r="N44" s="18">
        <v>7.3166170249344074</v>
      </c>
      <c r="O44" s="18">
        <v>24.76952833064319</v>
      </c>
      <c r="P44" s="17">
        <v>2.5784217249035613</v>
      </c>
      <c r="Q44" s="17">
        <v>0.63317406965927969</v>
      </c>
      <c r="R44" s="17">
        <v>1.8690967556830387</v>
      </c>
      <c r="S44" s="17">
        <v>0.13609175517225994</v>
      </c>
      <c r="T44" s="17">
        <v>0.83584307884243569</v>
      </c>
      <c r="U44" s="17">
        <v>0.17176638824862664</v>
      </c>
      <c r="V44" s="18" t="s">
        <v>72</v>
      </c>
      <c r="W44" s="18" t="s">
        <v>72</v>
      </c>
      <c r="X44" s="18" t="s">
        <v>72</v>
      </c>
      <c r="Y44" s="18" t="s">
        <v>72</v>
      </c>
      <c r="Z44" s="17">
        <v>0.92473640662262901</v>
      </c>
      <c r="AA44" s="18" t="s">
        <v>72</v>
      </c>
      <c r="AB44" s="17">
        <v>2.1265932990027396</v>
      </c>
      <c r="AC44" s="17">
        <v>0.5669109111853724</v>
      </c>
      <c r="AD44" s="18" t="s">
        <v>72</v>
      </c>
      <c r="AE44" s="18" t="s">
        <v>76</v>
      </c>
      <c r="AF44" s="12" t="str">
        <f t="shared" si="1"/>
        <v>903-1</v>
      </c>
      <c r="AG44" s="17">
        <f t="shared" si="2"/>
        <v>140.75644486899211</v>
      </c>
      <c r="AH44" s="17">
        <f t="shared" si="3"/>
        <v>97.201721500455633</v>
      </c>
      <c r="AI44" s="17">
        <f t="shared" si="4"/>
        <v>77.017021315099029</v>
      </c>
      <c r="AJ44" s="17">
        <f t="shared" si="5"/>
        <v>53.03967522621668</v>
      </c>
      <c r="AK44" s="17"/>
      <c r="AL44" s="17">
        <f t="shared" si="6"/>
        <v>16.85242957453308</v>
      </c>
      <c r="AM44" s="17">
        <f t="shared" si="7"/>
        <v>10.916794304470338</v>
      </c>
      <c r="AN44" s="17">
        <f t="shared" si="8"/>
        <v>9.0953613415233026</v>
      </c>
      <c r="AO44" s="17">
        <f t="shared" si="9"/>
        <v>3.6388169832155062</v>
      </c>
      <c r="AP44" s="17">
        <f t="shared" si="10"/>
        <v>3.2907207828442351</v>
      </c>
      <c r="AQ44" s="17">
        <f t="shared" si="11"/>
        <v>3.0347418418485272</v>
      </c>
      <c r="AR44" s="17" t="e">
        <f t="shared" si="12"/>
        <v>#VALUE!</v>
      </c>
      <c r="AS44" s="17" t="e">
        <f t="shared" si="0"/>
        <v>#VALUE!</v>
      </c>
      <c r="AT44" s="17" t="e">
        <f t="shared" si="13"/>
        <v>#VALUE!</v>
      </c>
      <c r="AU44" s="17" t="e">
        <f t="shared" si="14"/>
        <v>#VALUE!</v>
      </c>
      <c r="AV44" s="30">
        <f t="shared" si="15"/>
        <v>0.88176709499365125</v>
      </c>
    </row>
    <row r="45" spans="1:49" s="12" customFormat="1" x14ac:dyDescent="0.35">
      <c r="A45" s="4" t="s">
        <v>93</v>
      </c>
      <c r="B45" s="19" t="s">
        <v>88</v>
      </c>
      <c r="C45" s="11" t="s">
        <v>124</v>
      </c>
      <c r="D45" s="18">
        <v>1152.0493877086483</v>
      </c>
      <c r="E45" s="18">
        <v>1305.7705219282334</v>
      </c>
      <c r="F45" s="18" t="s">
        <v>90</v>
      </c>
      <c r="G45" s="18">
        <v>578.9036992474829</v>
      </c>
      <c r="H45" s="18">
        <v>3.8200143320152757</v>
      </c>
      <c r="I45" s="18">
        <v>43.861058596251155</v>
      </c>
      <c r="J45" s="18" t="s">
        <v>72</v>
      </c>
      <c r="K45" s="18" t="s">
        <v>72</v>
      </c>
      <c r="L45" s="18">
        <v>25.133468003391634</v>
      </c>
      <c r="M45" s="18">
        <v>60.008710374005709</v>
      </c>
      <c r="N45" s="18">
        <v>9.5480565659267693</v>
      </c>
      <c r="O45" s="18">
        <v>37.158368425925715</v>
      </c>
      <c r="P45" s="17">
        <v>4.9117139705871571</v>
      </c>
      <c r="Q45" s="17">
        <v>1.3740690836952771</v>
      </c>
      <c r="R45" s="17">
        <v>2.6907044903308686</v>
      </c>
      <c r="S45" s="17">
        <v>0.35588519804382779</v>
      </c>
      <c r="T45" s="17">
        <v>1.1571182569998582</v>
      </c>
      <c r="U45" s="17">
        <v>0.21289309515312579</v>
      </c>
      <c r="V45" s="18" t="s">
        <v>72</v>
      </c>
      <c r="W45" s="18" t="s">
        <v>72</v>
      </c>
      <c r="X45" s="18" t="s">
        <v>72</v>
      </c>
      <c r="Y45" s="18" t="s">
        <v>72</v>
      </c>
      <c r="Z45" s="17">
        <v>1.560617487852229</v>
      </c>
      <c r="AA45" s="17">
        <v>1.9792484978420021E-2</v>
      </c>
      <c r="AB45" s="17">
        <v>1.5230771703490855</v>
      </c>
      <c r="AC45" s="18" t="s">
        <v>72</v>
      </c>
      <c r="AD45" s="18" t="s">
        <v>72</v>
      </c>
      <c r="AE45" s="18" t="s">
        <v>76</v>
      </c>
      <c r="AF45" s="12" t="str">
        <f t="shared" si="1"/>
        <v>903-1</v>
      </c>
      <c r="AG45" s="17">
        <f t="shared" si="2"/>
        <v>106.04838819996471</v>
      </c>
      <c r="AH45" s="17">
        <f t="shared" si="3"/>
        <v>98.053448323538746</v>
      </c>
      <c r="AI45" s="17">
        <f t="shared" si="4"/>
        <v>100.50585858870284</v>
      </c>
      <c r="AJ45" s="17">
        <f t="shared" si="5"/>
        <v>79.568240740740279</v>
      </c>
      <c r="AK45" s="17"/>
      <c r="AL45" s="17">
        <f t="shared" si="6"/>
        <v>32.102705690112138</v>
      </c>
      <c r="AM45" s="17">
        <f t="shared" si="7"/>
        <v>23.690846270608226</v>
      </c>
      <c r="AN45" s="17">
        <f t="shared" si="8"/>
        <v>13.093452507692792</v>
      </c>
      <c r="AO45" s="17">
        <f t="shared" si="9"/>
        <v>9.5156470065194583</v>
      </c>
      <c r="AP45" s="17">
        <f t="shared" si="10"/>
        <v>4.555583688975819</v>
      </c>
      <c r="AQ45" s="17">
        <f t="shared" si="11"/>
        <v>3.7613621051789012</v>
      </c>
      <c r="AR45" s="17" t="e">
        <f t="shared" si="12"/>
        <v>#VALUE!</v>
      </c>
      <c r="AS45" s="17" t="e">
        <f t="shared" si="0"/>
        <v>#VALUE!</v>
      </c>
      <c r="AT45" s="17" t="e">
        <f t="shared" si="13"/>
        <v>#VALUE!</v>
      </c>
      <c r="AU45" s="17" t="e">
        <f t="shared" si="14"/>
        <v>#VALUE!</v>
      </c>
      <c r="AV45" s="30">
        <f t="shared" si="15"/>
        <v>1.1555338371776422</v>
      </c>
    </row>
    <row r="46" spans="1:49" s="12" customFormat="1" x14ac:dyDescent="0.35">
      <c r="A46" s="4" t="s">
        <v>93</v>
      </c>
      <c r="B46" s="19" t="s">
        <v>88</v>
      </c>
      <c r="C46" s="11" t="s">
        <v>124</v>
      </c>
      <c r="D46" s="18">
        <v>1066.2551097285352</v>
      </c>
      <c r="E46" s="18">
        <v>1219.7204375150677</v>
      </c>
      <c r="F46" s="18" t="s">
        <v>90</v>
      </c>
      <c r="G46" s="18">
        <v>566.54944698492648</v>
      </c>
      <c r="H46" s="18">
        <v>3.4595176451578267</v>
      </c>
      <c r="I46" s="18">
        <v>26.522800735335963</v>
      </c>
      <c r="J46" s="17">
        <v>0.71312903791597015</v>
      </c>
      <c r="K46" s="17">
        <v>4.8626696117579185</v>
      </c>
      <c r="L46" s="18">
        <v>41.09131632410238</v>
      </c>
      <c r="M46" s="18">
        <v>77.60354409617257</v>
      </c>
      <c r="N46" s="18">
        <v>10.239318354789392</v>
      </c>
      <c r="O46" s="18">
        <v>35.765085571029687</v>
      </c>
      <c r="P46" s="17">
        <v>4.8047413191536972</v>
      </c>
      <c r="Q46" s="17">
        <v>0.9193754437665469</v>
      </c>
      <c r="R46" s="17">
        <v>2.187263913990392</v>
      </c>
      <c r="S46" s="17">
        <v>0.28327779712636347</v>
      </c>
      <c r="T46" s="17">
        <v>0.75486360701809829</v>
      </c>
      <c r="U46" s="18" t="s">
        <v>72</v>
      </c>
      <c r="V46" s="18" t="s">
        <v>72</v>
      </c>
      <c r="W46" s="18" t="s">
        <v>72</v>
      </c>
      <c r="X46" s="18" t="s">
        <v>72</v>
      </c>
      <c r="Y46" s="18" t="s">
        <v>72</v>
      </c>
      <c r="Z46" s="17">
        <v>1.0343158815902995</v>
      </c>
      <c r="AA46" s="17">
        <v>1.8772070702736645E-2</v>
      </c>
      <c r="AB46" s="17">
        <v>1.6405619893663503</v>
      </c>
      <c r="AC46" s="17">
        <v>0.49895426134491921</v>
      </c>
      <c r="AD46" s="18" t="s">
        <v>72</v>
      </c>
      <c r="AE46" s="18" t="s">
        <v>76</v>
      </c>
      <c r="AF46" s="12" t="str">
        <f t="shared" si="1"/>
        <v>903-1</v>
      </c>
      <c r="AG46" s="17">
        <f t="shared" si="2"/>
        <v>173.38108153629696</v>
      </c>
      <c r="AH46" s="17">
        <f t="shared" si="3"/>
        <v>126.80317662773297</v>
      </c>
      <c r="AI46" s="17">
        <f t="shared" si="4"/>
        <v>107.78229847146727</v>
      </c>
      <c r="AJ46" s="17">
        <f t="shared" si="5"/>
        <v>76.584765676723094</v>
      </c>
      <c r="AK46" s="17"/>
      <c r="AL46" s="17">
        <f t="shared" si="6"/>
        <v>31.403538033684296</v>
      </c>
      <c r="AM46" s="17">
        <f t="shared" si="7"/>
        <v>15.851300754595636</v>
      </c>
      <c r="AN46" s="17">
        <f t="shared" si="8"/>
        <v>10.643620019417966</v>
      </c>
      <c r="AO46" s="17">
        <f t="shared" si="9"/>
        <v>7.5742726504375257</v>
      </c>
      <c r="AP46" s="17">
        <f t="shared" si="10"/>
        <v>2.9719039646381824</v>
      </c>
      <c r="AQ46" s="17" t="e">
        <f t="shared" si="11"/>
        <v>#VALUE!</v>
      </c>
      <c r="AR46" s="17" t="e">
        <f t="shared" si="12"/>
        <v>#VALUE!</v>
      </c>
      <c r="AS46" s="17" t="e">
        <f t="shared" si="0"/>
        <v>#VALUE!</v>
      </c>
      <c r="AT46" s="17" t="e">
        <f t="shared" si="13"/>
        <v>#VALUE!</v>
      </c>
      <c r="AU46" s="17" t="e">
        <f t="shared" si="14"/>
        <v>#VALUE!</v>
      </c>
      <c r="AV46" s="30">
        <f t="shared" si="15"/>
        <v>0.86702363263975224</v>
      </c>
    </row>
    <row r="47" spans="1:49" s="12" customFormat="1" x14ac:dyDescent="0.35">
      <c r="A47" s="4" t="s">
        <v>93</v>
      </c>
      <c r="B47" s="19" t="s">
        <v>88</v>
      </c>
      <c r="C47" s="11" t="s">
        <v>124</v>
      </c>
      <c r="D47" s="18">
        <v>996.23934293966511</v>
      </c>
      <c r="E47" s="18">
        <v>1163.0526823595958</v>
      </c>
      <c r="F47" s="18" t="s">
        <v>90</v>
      </c>
      <c r="G47" s="18">
        <v>565.30205514118552</v>
      </c>
      <c r="H47" s="18">
        <v>3.247986725191077</v>
      </c>
      <c r="I47" s="18">
        <v>33.45322689060329</v>
      </c>
      <c r="J47" s="18" t="s">
        <v>72</v>
      </c>
      <c r="K47" s="18" t="s">
        <v>72</v>
      </c>
      <c r="L47" s="18">
        <v>26.219754047318482</v>
      </c>
      <c r="M47" s="18">
        <v>70.146576782517869</v>
      </c>
      <c r="N47" s="18">
        <v>9.5589539946029554</v>
      </c>
      <c r="O47" s="18">
        <v>39.590886690711244</v>
      </c>
      <c r="P47" s="17">
        <v>4.0899286867165063</v>
      </c>
      <c r="Q47" s="17">
        <v>1.0621550546982004</v>
      </c>
      <c r="R47" s="17">
        <v>2.298402204022818</v>
      </c>
      <c r="S47" s="17">
        <v>0.25095585223188105</v>
      </c>
      <c r="T47" s="17">
        <v>0.74176698206697345</v>
      </c>
      <c r="U47" s="18" t="s">
        <v>72</v>
      </c>
      <c r="V47" s="18" t="s">
        <v>72</v>
      </c>
      <c r="W47" s="18" t="s">
        <v>72</v>
      </c>
      <c r="X47" s="18" t="s">
        <v>72</v>
      </c>
      <c r="Y47" s="18" t="s">
        <v>72</v>
      </c>
      <c r="Z47" s="17">
        <v>1.2346418157249694</v>
      </c>
      <c r="AA47" s="18" t="s">
        <v>72</v>
      </c>
      <c r="AB47" s="17">
        <v>1.3258974313659146</v>
      </c>
      <c r="AC47" s="17">
        <v>0.264717652074211</v>
      </c>
      <c r="AD47" s="18" t="s">
        <v>72</v>
      </c>
      <c r="AE47" s="18" t="s">
        <v>76</v>
      </c>
      <c r="AF47" s="12" t="str">
        <f t="shared" si="1"/>
        <v>903-1</v>
      </c>
      <c r="AG47" s="17">
        <f t="shared" si="2"/>
        <v>110.63187361737756</v>
      </c>
      <c r="AH47" s="17">
        <f t="shared" si="3"/>
        <v>114.61858951391808</v>
      </c>
      <c r="AI47" s="17">
        <f t="shared" si="4"/>
        <v>100.62056836424163</v>
      </c>
      <c r="AJ47" s="17">
        <f t="shared" si="5"/>
        <v>84.777059294884893</v>
      </c>
      <c r="AK47" s="17"/>
      <c r="AL47" s="17">
        <f t="shared" si="6"/>
        <v>26.731560043898735</v>
      </c>
      <c r="AM47" s="17">
        <f t="shared" si="7"/>
        <v>18.313018184451728</v>
      </c>
      <c r="AN47" s="17">
        <f t="shared" si="8"/>
        <v>11.184438949016148</v>
      </c>
      <c r="AO47" s="17">
        <f t="shared" si="9"/>
        <v>6.710049524916605</v>
      </c>
      <c r="AP47" s="17">
        <f t="shared" si="10"/>
        <v>2.9203424490825727</v>
      </c>
      <c r="AQ47" s="17" t="e">
        <f t="shared" si="11"/>
        <v>#VALUE!</v>
      </c>
      <c r="AR47" s="17" t="e">
        <f t="shared" si="12"/>
        <v>#VALUE!</v>
      </c>
      <c r="AS47" s="17" t="e">
        <f t="shared" si="0"/>
        <v>#VALUE!</v>
      </c>
      <c r="AT47" s="17" t="e">
        <f t="shared" si="13"/>
        <v>#VALUE!</v>
      </c>
      <c r="AU47" s="17" t="e">
        <f t="shared" si="14"/>
        <v>#VALUE!</v>
      </c>
      <c r="AV47" s="30">
        <f t="shared" si="15"/>
        <v>1.0591090343705289</v>
      </c>
    </row>
    <row r="48" spans="1:49" s="12" customFormat="1" x14ac:dyDescent="0.35">
      <c r="A48" s="4" t="s">
        <v>93</v>
      </c>
      <c r="B48" s="19" t="s">
        <v>88</v>
      </c>
      <c r="C48" s="11" t="s">
        <v>124</v>
      </c>
      <c r="D48" s="18">
        <v>1132.1013564967941</v>
      </c>
      <c r="E48" s="18">
        <v>1299.5279072148915</v>
      </c>
      <c r="F48" s="18" t="s">
        <v>90</v>
      </c>
      <c r="G48" s="18">
        <v>578.13000443325393</v>
      </c>
      <c r="H48" s="18">
        <v>3.407158697002747</v>
      </c>
      <c r="I48" s="18">
        <v>33.073154487333973</v>
      </c>
      <c r="J48" s="17">
        <v>0.27132813529622835</v>
      </c>
      <c r="K48" s="18" t="s">
        <v>72</v>
      </c>
      <c r="L48" s="18">
        <v>34.266131429983403</v>
      </c>
      <c r="M48" s="18">
        <v>69.300924012644643</v>
      </c>
      <c r="N48" s="18">
        <v>9.8600871535531454</v>
      </c>
      <c r="O48" s="18">
        <v>34.79682123093491</v>
      </c>
      <c r="P48" s="17">
        <v>4.2018606120822586</v>
      </c>
      <c r="Q48" s="17">
        <v>1.0405337461361226</v>
      </c>
      <c r="R48" s="17">
        <v>2.6829429880974729</v>
      </c>
      <c r="S48" s="17">
        <v>0.2070197628533654</v>
      </c>
      <c r="T48" s="17">
        <v>0.81203276018560266</v>
      </c>
      <c r="U48" s="17">
        <v>0.16966946806685629</v>
      </c>
      <c r="V48" s="17">
        <v>0.36598462921792474</v>
      </c>
      <c r="W48" s="17">
        <v>0</v>
      </c>
      <c r="X48" s="17">
        <v>0</v>
      </c>
      <c r="Y48" s="18" t="s">
        <v>72</v>
      </c>
      <c r="Z48" s="17">
        <v>1.314263057614008</v>
      </c>
      <c r="AA48" s="18" t="s">
        <v>72</v>
      </c>
      <c r="AB48" s="17">
        <v>2.2519649770426549</v>
      </c>
      <c r="AC48" s="17">
        <v>0.31391232555628451</v>
      </c>
      <c r="AD48" s="18" t="s">
        <v>72</v>
      </c>
      <c r="AE48" s="18" t="s">
        <v>76</v>
      </c>
      <c r="AF48" s="12" t="str">
        <f t="shared" si="1"/>
        <v>903-1</v>
      </c>
      <c r="AG48" s="17">
        <f t="shared" si="2"/>
        <v>144.58283303790466</v>
      </c>
      <c r="AH48" s="17">
        <f t="shared" si="3"/>
        <v>113.23680394222981</v>
      </c>
      <c r="AI48" s="17">
        <f t="shared" si="4"/>
        <v>103.79039109003311</v>
      </c>
      <c r="AJ48" s="17">
        <f t="shared" si="5"/>
        <v>74.511394498789954</v>
      </c>
      <c r="AK48" s="17"/>
      <c r="AL48" s="17">
        <f t="shared" si="6"/>
        <v>27.463141255439599</v>
      </c>
      <c r="AM48" s="17">
        <f t="shared" si="7"/>
        <v>17.94023700234694</v>
      </c>
      <c r="AN48" s="17">
        <f t="shared" si="8"/>
        <v>13.055683640376998</v>
      </c>
      <c r="AO48" s="17">
        <f t="shared" si="9"/>
        <v>5.5352877768279516</v>
      </c>
      <c r="AP48" s="17">
        <f t="shared" si="10"/>
        <v>3.1969793708094594</v>
      </c>
      <c r="AQ48" s="17">
        <f t="shared" si="11"/>
        <v>2.9976937820999345</v>
      </c>
      <c r="AR48" s="17">
        <f t="shared" si="12"/>
        <v>2.2113874877215993</v>
      </c>
      <c r="AS48" s="17">
        <f t="shared" si="0"/>
        <v>0</v>
      </c>
      <c r="AT48" s="17">
        <f t="shared" si="13"/>
        <v>0</v>
      </c>
      <c r="AU48" s="17" t="e">
        <f t="shared" si="14"/>
        <v>#VALUE!</v>
      </c>
      <c r="AV48" s="30">
        <f t="shared" si="15"/>
        <v>0.947443371603785</v>
      </c>
    </row>
    <row r="50" spans="1:1" x14ac:dyDescent="0.35">
      <c r="A50" s="53" t="s">
        <v>138</v>
      </c>
    </row>
    <row r="51" spans="1:1" x14ac:dyDescent="0.35">
      <c r="A51" s="53" t="s">
        <v>139</v>
      </c>
    </row>
    <row r="76" spans="1:1" s="6" customFormat="1" ht="15.75" customHeight="1" x14ac:dyDescent="0.35"/>
    <row r="77" spans="1:1" s="6" customFormat="1" x14ac:dyDescent="0.35"/>
    <row r="78" spans="1:1" s="6" customFormat="1" ht="12" customHeight="1" x14ac:dyDescent="0.35">
      <c r="A78" s="7"/>
    </row>
    <row r="79" spans="1:1" s="6" customFormat="1" x14ac:dyDescent="0.35">
      <c r="A79" s="8"/>
    </row>
    <row r="80" spans="1:1" s="6" customFormat="1" x14ac:dyDescent="0.35">
      <c r="A80" s="8"/>
    </row>
    <row r="81" spans="1:1" s="6" customFormat="1" x14ac:dyDescent="0.35">
      <c r="A81" s="8"/>
    </row>
    <row r="82" spans="1:1" s="6" customFormat="1" x14ac:dyDescent="0.35">
      <c r="A82" s="8"/>
    </row>
    <row r="83" spans="1:1" s="6" customFormat="1" x14ac:dyDescent="0.35">
      <c r="A83" s="8"/>
    </row>
    <row r="84" spans="1:1" s="6" customFormat="1" x14ac:dyDescent="0.35">
      <c r="A84" s="8"/>
    </row>
    <row r="85" spans="1:1" s="6" customFormat="1" x14ac:dyDescent="0.35">
      <c r="A85" s="8"/>
    </row>
    <row r="86" spans="1:1" s="6" customFormat="1" x14ac:dyDescent="0.35">
      <c r="A86" s="8"/>
    </row>
    <row r="87" spans="1:1" s="6" customFormat="1" x14ac:dyDescent="0.35">
      <c r="A87" s="8"/>
    </row>
    <row r="88" spans="1:1" s="6" customFormat="1" x14ac:dyDescent="0.35">
      <c r="A88" s="8"/>
    </row>
    <row r="89" spans="1:1" s="6" customFormat="1" x14ac:dyDescent="0.35">
      <c r="A89" s="8"/>
    </row>
    <row r="90" spans="1:1" s="6" customFormat="1" x14ac:dyDescent="0.35">
      <c r="A90" s="8"/>
    </row>
    <row r="91" spans="1:1" s="6" customFormat="1" x14ac:dyDescent="0.35">
      <c r="A91" s="8"/>
    </row>
    <row r="92" spans="1:1" s="6" customFormat="1" x14ac:dyDescent="0.35">
      <c r="A92" s="8"/>
    </row>
    <row r="93" spans="1:1" s="6" customFormat="1" x14ac:dyDescent="0.35"/>
    <row r="94" spans="1:1" s="6" customFormat="1" x14ac:dyDescent="0.35"/>
    <row r="95" spans="1:1" s="6" customFormat="1" x14ac:dyDescent="0.35"/>
    <row r="96" spans="1:1" s="6" customFormat="1" x14ac:dyDescent="0.35">
      <c r="A96" s="9"/>
    </row>
    <row r="97" spans="1:1" s="6" customFormat="1" x14ac:dyDescent="0.35">
      <c r="A97" s="9"/>
    </row>
    <row r="98" spans="1:1" s="6" customFormat="1" x14ac:dyDescent="0.35">
      <c r="A98" s="9"/>
    </row>
    <row r="99" spans="1:1" s="6" customFormat="1" x14ac:dyDescent="0.35">
      <c r="A99" s="9"/>
    </row>
    <row r="100" spans="1:1" s="6" customFormat="1" x14ac:dyDescent="0.35">
      <c r="A100" s="9"/>
    </row>
    <row r="101" spans="1:1" s="6" customFormat="1" x14ac:dyDescent="0.35">
      <c r="A101" s="9"/>
    </row>
    <row r="102" spans="1:1" s="6" customFormat="1" x14ac:dyDescent="0.35">
      <c r="A102" s="9"/>
    </row>
    <row r="103" spans="1:1" s="6" customFormat="1" x14ac:dyDescent="0.35">
      <c r="A103" s="9"/>
    </row>
    <row r="104" spans="1:1" s="6" customFormat="1" x14ac:dyDescent="0.35">
      <c r="A104" s="9"/>
    </row>
    <row r="105" spans="1:1" s="6" customFormat="1" x14ac:dyDescent="0.35">
      <c r="A105" s="9"/>
    </row>
    <row r="106" spans="1:1" s="6" customFormat="1" x14ac:dyDescent="0.35">
      <c r="A106" s="9"/>
    </row>
    <row r="107" spans="1:1" s="6" customFormat="1" x14ac:dyDescent="0.35">
      <c r="A107" s="9"/>
    </row>
    <row r="108" spans="1:1" s="6" customFormat="1" x14ac:dyDescent="0.35">
      <c r="A108" s="9"/>
    </row>
    <row r="109" spans="1:1" s="6" customFormat="1" x14ac:dyDescent="0.35">
      <c r="A109" s="9"/>
    </row>
    <row r="110" spans="1:1" s="6" customFormat="1" x14ac:dyDescent="0.35">
      <c r="A110" s="9"/>
    </row>
    <row r="111" spans="1:1" s="6" customFormat="1" x14ac:dyDescent="0.35">
      <c r="A111" s="9"/>
    </row>
    <row r="112" spans="1:1" s="6" customFormat="1" x14ac:dyDescent="0.35">
      <c r="A112" s="9"/>
    </row>
    <row r="113" spans="1:1" s="6" customFormat="1" x14ac:dyDescent="0.35">
      <c r="A113" s="9"/>
    </row>
    <row r="114" spans="1:1" s="6" customFormat="1" x14ac:dyDescent="0.35">
      <c r="A114" s="9"/>
    </row>
    <row r="115" spans="1:1" s="6" customFormat="1" x14ac:dyDescent="0.35">
      <c r="A115" s="9"/>
    </row>
    <row r="116" spans="1:1" s="6" customFormat="1" x14ac:dyDescent="0.35">
      <c r="A116" s="9"/>
    </row>
    <row r="117" spans="1:1" s="6" customFormat="1" x14ac:dyDescent="0.35">
      <c r="A117" s="9"/>
    </row>
    <row r="118" spans="1:1" s="6" customFormat="1" x14ac:dyDescent="0.35">
      <c r="A118" s="9"/>
    </row>
    <row r="119" spans="1:1" s="6" customFormat="1" x14ac:dyDescent="0.35">
      <c r="A119" s="9"/>
    </row>
    <row r="120" spans="1:1" s="6" customFormat="1" x14ac:dyDescent="0.35">
      <c r="A120" s="9"/>
    </row>
    <row r="121" spans="1:1" s="6" customFormat="1" x14ac:dyDescent="0.35"/>
  </sheetData>
  <phoneticPr fontId="10" type="noConversion"/>
  <conditionalFormatting sqref="AF3:AF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0"/>
  <sheetViews>
    <sheetView zoomScale="85" zoomScaleNormal="85" workbookViewId="0">
      <selection activeCell="L36" sqref="L36"/>
    </sheetView>
  </sheetViews>
  <sheetFormatPr defaultRowHeight="14.5" x14ac:dyDescent="0.35"/>
  <cols>
    <col min="3" max="3" width="26.81640625" customWidth="1"/>
  </cols>
  <sheetData>
    <row r="1" spans="1:45" ht="46.5" customHeight="1" x14ac:dyDescent="0.35"/>
    <row r="2" spans="1:45" x14ac:dyDescent="0.35">
      <c r="A2" s="36" t="s">
        <v>119</v>
      </c>
      <c r="B2" s="36" t="s">
        <v>120</v>
      </c>
      <c r="C2" s="36" t="s">
        <v>121</v>
      </c>
      <c r="D2" s="36" t="s">
        <v>7</v>
      </c>
      <c r="E2" s="36" t="s">
        <v>98</v>
      </c>
      <c r="F2" s="36" t="s">
        <v>131</v>
      </c>
      <c r="G2" s="36" t="s">
        <v>102</v>
      </c>
      <c r="H2" s="36" t="s">
        <v>82</v>
      </c>
      <c r="I2" s="36" t="s">
        <v>12</v>
      </c>
      <c r="J2" s="36" t="s">
        <v>83</v>
      </c>
      <c r="K2" s="36" t="s">
        <v>80</v>
      </c>
      <c r="L2" s="36" t="s">
        <v>77</v>
      </c>
      <c r="M2" s="36" t="s">
        <v>35</v>
      </c>
      <c r="N2" s="36" t="s">
        <v>37</v>
      </c>
      <c r="O2" s="36" t="s">
        <v>39</v>
      </c>
      <c r="P2" s="36" t="s">
        <v>41</v>
      </c>
      <c r="Q2" s="36" t="s">
        <v>44</v>
      </c>
      <c r="R2" s="36" t="s">
        <v>46</v>
      </c>
      <c r="S2" s="36" t="s">
        <v>48</v>
      </c>
      <c r="T2" s="36" t="s">
        <v>50</v>
      </c>
      <c r="U2" s="36" t="s">
        <v>52</v>
      </c>
      <c r="V2" s="36" t="s">
        <v>54</v>
      </c>
      <c r="W2" s="36" t="s">
        <v>56</v>
      </c>
      <c r="X2" s="36" t="s">
        <v>58</v>
      </c>
      <c r="Y2" s="36" t="s">
        <v>60</v>
      </c>
      <c r="Z2" s="36" t="s">
        <v>62</v>
      </c>
      <c r="AA2" s="36" t="s">
        <v>84</v>
      </c>
      <c r="AB2" s="36" t="s">
        <v>78</v>
      </c>
      <c r="AC2" s="36" t="s">
        <v>79</v>
      </c>
      <c r="AD2" s="36"/>
      <c r="AE2" s="3" t="s">
        <v>116</v>
      </c>
      <c r="AF2" s="46" t="s">
        <v>132</v>
      </c>
      <c r="AG2" s="46" t="s">
        <v>133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6" customFormat="1" x14ac:dyDescent="0.35">
      <c r="A3" s="6" t="s">
        <v>1</v>
      </c>
      <c r="B3" s="55">
        <v>35</v>
      </c>
      <c r="C3" s="6" t="s">
        <v>118</v>
      </c>
      <c r="D3" s="56">
        <v>102.40942803920211</v>
      </c>
      <c r="E3" s="56">
        <v>52.602986453172662</v>
      </c>
      <c r="F3" s="56">
        <v>320.19445225351757</v>
      </c>
      <c r="G3" s="56">
        <v>17.784426141001298</v>
      </c>
      <c r="H3" s="56">
        <v>1914.1803775486139</v>
      </c>
      <c r="I3" s="56">
        <v>2.5463953356052818</v>
      </c>
      <c r="J3" s="56">
        <v>66.809794509820804</v>
      </c>
      <c r="K3" s="57">
        <v>0.44491927300907408</v>
      </c>
      <c r="L3" s="56">
        <v>193.75999049166353</v>
      </c>
      <c r="M3" s="56">
        <v>3.103982246477754</v>
      </c>
      <c r="N3" s="56">
        <v>4.4873893938698446</v>
      </c>
      <c r="O3" s="56">
        <v>0.59273911974660776</v>
      </c>
      <c r="P3" s="56">
        <v>1.8251969833589967</v>
      </c>
      <c r="Q3" s="56">
        <v>0.52330949474397515</v>
      </c>
      <c r="R3" s="57">
        <v>4.426236831173614E-2</v>
      </c>
      <c r="S3" s="56">
        <v>0.58463527762722034</v>
      </c>
      <c r="T3" s="57">
        <v>3.705351250156938E-2</v>
      </c>
      <c r="U3" s="57">
        <v>0.30033020088426499</v>
      </c>
      <c r="V3" s="57">
        <v>0.11306108982846295</v>
      </c>
      <c r="W3" s="57">
        <v>0.19862938002647093</v>
      </c>
      <c r="X3" s="57">
        <v>2.1611861329274343E-2</v>
      </c>
      <c r="Y3" s="57">
        <v>7.2238681676284403E-2</v>
      </c>
      <c r="Z3" s="57">
        <v>6.9472420794637391E-2</v>
      </c>
      <c r="AA3" s="56">
        <v>1.8253200571845576</v>
      </c>
      <c r="AB3" s="57">
        <v>1.1362907877203694</v>
      </c>
      <c r="AC3" s="57">
        <v>0.23721715509410843</v>
      </c>
      <c r="AD3" s="57"/>
      <c r="AE3" s="58">
        <f>SUM(M3:Z3)</f>
        <v>11.973912031177099</v>
      </c>
      <c r="AF3" s="59">
        <f>H3/10^4/87.62*103.62</f>
        <v>0.22637225601642016</v>
      </c>
      <c r="AG3" s="59">
        <f>L3/137*153/10^4</f>
        <v>2.1638889449068995E-2</v>
      </c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</row>
    <row r="4" spans="1:45" s="6" customFormat="1" x14ac:dyDescent="0.35">
      <c r="A4" s="6" t="s">
        <v>1</v>
      </c>
      <c r="B4" s="55">
        <v>34</v>
      </c>
      <c r="C4" s="6" t="s">
        <v>118</v>
      </c>
      <c r="D4" s="56">
        <v>94.754864238072955</v>
      </c>
      <c r="E4" s="56">
        <v>69.537735419153137</v>
      </c>
      <c r="F4" s="56">
        <v>327.02910693591832</v>
      </c>
      <c r="G4" s="56">
        <v>19.389752070699732</v>
      </c>
      <c r="H4" s="56">
        <v>776.96758364344271</v>
      </c>
      <c r="I4" s="56">
        <v>2.8032006187041358</v>
      </c>
      <c r="J4" s="56">
        <v>58.550183401080474</v>
      </c>
      <c r="K4" s="57">
        <v>0.31968056966028469</v>
      </c>
      <c r="L4" s="56">
        <v>195.84805920426319</v>
      </c>
      <c r="M4" s="56">
        <v>3.1180773206523691</v>
      </c>
      <c r="N4" s="56">
        <v>4.9864190639668919</v>
      </c>
      <c r="O4" s="56">
        <v>0.54673583119056457</v>
      </c>
      <c r="P4" s="56">
        <v>1.854034655760616</v>
      </c>
      <c r="Q4" s="57">
        <v>0.43130184736185884</v>
      </c>
      <c r="R4" s="57">
        <v>6.6699299022309561E-2</v>
      </c>
      <c r="S4" s="56" t="s">
        <v>72</v>
      </c>
      <c r="T4" s="57">
        <v>6.2176104656049398E-2</v>
      </c>
      <c r="U4" s="57">
        <v>0.31842361978078315</v>
      </c>
      <c r="V4" s="57">
        <v>9.4156706058430462E-2</v>
      </c>
      <c r="W4" s="57">
        <v>0.37927467556650074</v>
      </c>
      <c r="X4" s="57">
        <v>4.2670737350435708E-2</v>
      </c>
      <c r="Y4" s="57">
        <v>0.10820218471506549</v>
      </c>
      <c r="Z4" s="57">
        <v>3.2265131539022794E-2</v>
      </c>
      <c r="AA4" s="56">
        <v>1.2689350248939362</v>
      </c>
      <c r="AB4" s="57">
        <v>0.83523933334493838</v>
      </c>
      <c r="AC4" s="57">
        <v>0.35229555783321037</v>
      </c>
      <c r="AD4" s="57"/>
      <c r="AE4" s="58">
        <f t="shared" ref="AE4:AE8" si="0">SUM(M4:Z4)</f>
        <v>12.040437177620896</v>
      </c>
      <c r="AF4" s="59">
        <f t="shared" ref="AF4:AF8" si="1">H4/10^4/87.62*103.62</f>
        <v>9.1884707848817082E-2</v>
      </c>
      <c r="AG4" s="59">
        <f t="shared" ref="AG4:AG8" si="2">L4/137*153/10^4</f>
        <v>2.1872082524271731E-2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1:45" s="6" customFormat="1" x14ac:dyDescent="0.35">
      <c r="A5" s="6" t="s">
        <v>1</v>
      </c>
      <c r="B5" s="55">
        <v>36</v>
      </c>
      <c r="C5" s="6" t="s">
        <v>118</v>
      </c>
      <c r="D5" s="56">
        <v>103.88345779168192</v>
      </c>
      <c r="E5" s="56">
        <v>54.388768232227939</v>
      </c>
      <c r="F5" s="56">
        <v>342.74448218990955</v>
      </c>
      <c r="G5" s="56">
        <v>24.417044671947348</v>
      </c>
      <c r="H5" s="56">
        <v>2462.8369104264639</v>
      </c>
      <c r="I5" s="56">
        <v>2.9803552513924529</v>
      </c>
      <c r="J5" s="56">
        <v>80.494525188362474</v>
      </c>
      <c r="K5" s="57">
        <v>0.48878985732094882</v>
      </c>
      <c r="L5" s="56">
        <v>248.32097923815695</v>
      </c>
      <c r="M5" s="56">
        <v>3.6357321543109347</v>
      </c>
      <c r="N5" s="56">
        <v>5.2022462821840758</v>
      </c>
      <c r="O5" s="56">
        <v>0.68626934893159464</v>
      </c>
      <c r="P5" s="56">
        <v>2.7061952669966129</v>
      </c>
      <c r="Q5" s="56">
        <v>0.66937776711732877</v>
      </c>
      <c r="R5" s="57">
        <v>9.5441063488750533E-2</v>
      </c>
      <c r="S5" s="56">
        <v>0.98298054466104712</v>
      </c>
      <c r="T5" s="57">
        <v>5.7691400028693489E-2</v>
      </c>
      <c r="U5" s="56">
        <v>0.7742526029731589</v>
      </c>
      <c r="V5" s="57">
        <v>0.12890081469007811</v>
      </c>
      <c r="W5" s="57">
        <v>0.34641155342151564</v>
      </c>
      <c r="X5" s="57">
        <v>5.0184761154516866E-2</v>
      </c>
      <c r="Y5" s="57">
        <v>0.31520170297849509</v>
      </c>
      <c r="Z5" s="57">
        <v>8.0080731151611004E-2</v>
      </c>
      <c r="AA5" s="56">
        <v>1.716202719191525</v>
      </c>
      <c r="AB5" s="57">
        <v>1.1351256111166406</v>
      </c>
      <c r="AC5" s="57">
        <v>0.42080332565514239</v>
      </c>
      <c r="AD5" s="57"/>
      <c r="AE5" s="58">
        <f t="shared" si="0"/>
        <v>15.730965994088413</v>
      </c>
      <c r="AF5" s="59">
        <f t="shared" si="1"/>
        <v>0.29125674578679545</v>
      </c>
      <c r="AG5" s="59">
        <f t="shared" si="2"/>
        <v>2.7732196951414607E-2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</row>
    <row r="6" spans="1:45" s="6" customFormat="1" x14ac:dyDescent="0.35">
      <c r="A6" s="6" t="s">
        <v>1</v>
      </c>
      <c r="B6" s="55">
        <v>37</v>
      </c>
      <c r="C6" s="6" t="s">
        <v>118</v>
      </c>
      <c r="D6" s="56">
        <v>103.22352815566542</v>
      </c>
      <c r="E6" s="56">
        <v>71.725347768029891</v>
      </c>
      <c r="F6" s="56">
        <v>411.25534963289675</v>
      </c>
      <c r="G6" s="56">
        <v>29.795929661456817</v>
      </c>
      <c r="H6" s="56">
        <v>1631.3756633966163</v>
      </c>
      <c r="I6" s="56">
        <v>3.5369750891202019</v>
      </c>
      <c r="J6" s="56">
        <v>86.129545153205612</v>
      </c>
      <c r="K6" s="57">
        <v>0.30932349328146419</v>
      </c>
      <c r="L6" s="56">
        <v>304.17000501980795</v>
      </c>
      <c r="M6" s="56">
        <v>3.9930678056234692</v>
      </c>
      <c r="N6" s="56">
        <v>6.6512288859225679</v>
      </c>
      <c r="O6" s="56">
        <v>0.88264535019504176</v>
      </c>
      <c r="P6" s="56">
        <v>3.0731349624303679</v>
      </c>
      <c r="Q6" s="57">
        <v>0.26483515639460292</v>
      </c>
      <c r="R6" s="57">
        <v>0.15580067346530913</v>
      </c>
      <c r="S6" s="56">
        <v>1.3650977081732363</v>
      </c>
      <c r="T6" s="57">
        <v>3.3166492874556072E-2</v>
      </c>
      <c r="U6" s="56">
        <v>0.51103847923682599</v>
      </c>
      <c r="V6" s="57">
        <v>0.16261698905752606</v>
      </c>
      <c r="W6" s="56">
        <v>0.66360569417633297</v>
      </c>
      <c r="X6" s="57">
        <v>4.8073342025954743E-2</v>
      </c>
      <c r="Y6" s="57">
        <v>0.34993185925540904</v>
      </c>
      <c r="Z6" s="57">
        <v>4.6848904811647094E-2</v>
      </c>
      <c r="AA6" s="56">
        <v>2.3403248226291407</v>
      </c>
      <c r="AB6" s="57">
        <v>1.4171244595391712</v>
      </c>
      <c r="AC6" s="57">
        <v>0.41140494983228681</v>
      </c>
      <c r="AD6" s="57"/>
      <c r="AE6" s="58">
        <f t="shared" si="0"/>
        <v>18.201092303642849</v>
      </c>
      <c r="AF6" s="59">
        <f t="shared" si="1"/>
        <v>0.19292758073631294</v>
      </c>
      <c r="AG6" s="59">
        <f t="shared" si="2"/>
        <v>3.3969350925569797E-2</v>
      </c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</row>
    <row r="7" spans="1:45" s="6" customFormat="1" x14ac:dyDescent="0.35">
      <c r="A7" s="6" t="s">
        <v>1</v>
      </c>
      <c r="B7" s="55">
        <v>38</v>
      </c>
      <c r="C7" s="6" t="s">
        <v>117</v>
      </c>
      <c r="D7" s="56">
        <v>234.96142608578907</v>
      </c>
      <c r="E7" s="56">
        <v>149.59961555747387</v>
      </c>
      <c r="F7" s="56">
        <v>810.65466754953445</v>
      </c>
      <c r="G7" s="56">
        <v>56.98192093707636</v>
      </c>
      <c r="H7" s="56">
        <v>393.75985907967333</v>
      </c>
      <c r="I7" s="56">
        <v>7.2995882253258193</v>
      </c>
      <c r="J7" s="56">
        <v>159.8072627593429</v>
      </c>
      <c r="K7" s="56">
        <v>1.1174326946166127</v>
      </c>
      <c r="L7" s="56">
        <v>598.90801320799062</v>
      </c>
      <c r="M7" s="56">
        <v>7.4714051997355195</v>
      </c>
      <c r="N7" s="56">
        <v>13.886939103859925</v>
      </c>
      <c r="O7" s="56">
        <v>1.370942973677225</v>
      </c>
      <c r="P7" s="56">
        <v>7.2835745241695395</v>
      </c>
      <c r="Q7" s="56">
        <v>1.6538792266232685</v>
      </c>
      <c r="R7" s="57">
        <v>0.22996504834730724</v>
      </c>
      <c r="S7" s="56">
        <v>1.1078325934471989</v>
      </c>
      <c r="T7" s="57">
        <v>0.19068394128037364</v>
      </c>
      <c r="U7" s="56">
        <v>0.96221792671711592</v>
      </c>
      <c r="V7" s="57">
        <v>0.19897965870857637</v>
      </c>
      <c r="W7" s="57">
        <v>0.29792560197686102</v>
      </c>
      <c r="X7" s="57">
        <v>3.1629794561389181E-2</v>
      </c>
      <c r="Y7" s="57">
        <v>0.52901771164055156</v>
      </c>
      <c r="Z7" s="57">
        <v>0.1317197273946894</v>
      </c>
      <c r="AA7" s="56">
        <v>3.5355985095565479</v>
      </c>
      <c r="AB7" s="57">
        <v>2.0692285812240039</v>
      </c>
      <c r="AC7" s="57">
        <v>1.191639190090525</v>
      </c>
      <c r="AD7" s="57"/>
      <c r="AE7" s="58">
        <f t="shared" si="0"/>
        <v>35.346713032139533</v>
      </c>
      <c r="AF7" s="59">
        <f t="shared" si="1"/>
        <v>4.6566305178995376E-2</v>
      </c>
      <c r="AG7" s="59">
        <f t="shared" si="2"/>
        <v>6.6885347460454436E-2</v>
      </c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</row>
    <row r="8" spans="1:45" s="6" customFormat="1" x14ac:dyDescent="0.35">
      <c r="A8" s="6" t="s">
        <v>1</v>
      </c>
      <c r="B8" s="55">
        <v>40</v>
      </c>
      <c r="C8" s="6" t="s">
        <v>117</v>
      </c>
      <c r="D8" s="56">
        <v>190.63434638353439</v>
      </c>
      <c r="E8" s="56">
        <v>119.12075523226875</v>
      </c>
      <c r="F8" s="56">
        <v>675.89542548886845</v>
      </c>
      <c r="G8" s="56">
        <v>44.625481702425517</v>
      </c>
      <c r="H8" s="56">
        <v>518.8721379760276</v>
      </c>
      <c r="I8" s="56">
        <v>7.0732754084591516</v>
      </c>
      <c r="J8" s="56">
        <v>150.41131020655729</v>
      </c>
      <c r="K8" s="56">
        <v>1.1706784152804524</v>
      </c>
      <c r="L8" s="56">
        <v>474.29856105699741</v>
      </c>
      <c r="M8" s="56">
        <v>6.977409803420108</v>
      </c>
      <c r="N8" s="56">
        <v>10.865219608828921</v>
      </c>
      <c r="O8" s="56">
        <v>1.0987916979606243</v>
      </c>
      <c r="P8" s="56">
        <v>5.1486555820596926</v>
      </c>
      <c r="Q8" s="56">
        <v>0.85554109659838529</v>
      </c>
      <c r="R8" s="57">
        <v>0.35333947818383038</v>
      </c>
      <c r="S8" s="56">
        <v>1.4507738060139905</v>
      </c>
      <c r="T8" s="57">
        <v>0.23246700117210103</v>
      </c>
      <c r="U8" s="56">
        <v>0.85603748257096368</v>
      </c>
      <c r="V8" s="57">
        <v>0.11523118805173459</v>
      </c>
      <c r="W8" s="56">
        <v>0.61968027543000326</v>
      </c>
      <c r="X8" s="57">
        <v>3.6820178789492716E-2</v>
      </c>
      <c r="Y8" s="57">
        <v>0.37443062838063257</v>
      </c>
      <c r="Z8" s="57">
        <v>8.1642416900830878E-2</v>
      </c>
      <c r="AA8" s="56">
        <v>3.168627499899852</v>
      </c>
      <c r="AB8" s="57">
        <v>2.4371965673402491</v>
      </c>
      <c r="AC8" s="57">
        <v>0.79654437834622249</v>
      </c>
      <c r="AD8" s="57"/>
      <c r="AE8" s="58">
        <f t="shared" si="0"/>
        <v>29.066040244361314</v>
      </c>
      <c r="AF8" s="59">
        <f t="shared" si="1"/>
        <v>6.1362167241584095E-2</v>
      </c>
      <c r="AG8" s="59">
        <f t="shared" si="2"/>
        <v>5.2969109373518689E-2</v>
      </c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</row>
    <row r="10" spans="1:45" x14ac:dyDescent="0.35">
      <c r="B10" t="s">
        <v>118</v>
      </c>
      <c r="H10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abSelected="1" workbookViewId="0">
      <selection activeCell="A2" sqref="A2:A3"/>
    </sheetView>
  </sheetViews>
  <sheetFormatPr defaultRowHeight="14.5" x14ac:dyDescent="0.35"/>
  <cols>
    <col min="2" max="6" width="12.1796875" bestFit="1" customWidth="1"/>
    <col min="7" max="8" width="10.54296875" bestFit="1" customWidth="1"/>
    <col min="9" max="9" width="22.453125" customWidth="1"/>
  </cols>
  <sheetData>
    <row r="1" spans="1:18" ht="36.75" customHeight="1" x14ac:dyDescent="0.35"/>
    <row r="2" spans="1:18" x14ac:dyDescent="0.35">
      <c r="A2" s="12"/>
      <c r="B2" s="27" t="s">
        <v>125</v>
      </c>
      <c r="C2" s="12" t="s">
        <v>126</v>
      </c>
      <c r="D2" s="12" t="s">
        <v>127</v>
      </c>
      <c r="E2" s="12" t="s">
        <v>130</v>
      </c>
      <c r="F2" s="12" t="s">
        <v>128</v>
      </c>
      <c r="G2" s="12">
        <v>6</v>
      </c>
      <c r="H2" s="27" t="s">
        <v>93</v>
      </c>
      <c r="I2" s="12" t="s">
        <v>129</v>
      </c>
    </row>
    <row r="3" spans="1:18" x14ac:dyDescent="0.35">
      <c r="A3" s="12" t="s">
        <v>145</v>
      </c>
      <c r="B3" s="63" t="s">
        <v>135</v>
      </c>
      <c r="C3" s="64"/>
      <c r="D3" s="65"/>
      <c r="E3" s="12" t="s">
        <v>105</v>
      </c>
      <c r="F3" s="60" t="s">
        <v>140</v>
      </c>
      <c r="G3" s="61"/>
      <c r="H3" s="62"/>
      <c r="I3" s="12" t="s">
        <v>141</v>
      </c>
      <c r="K3" s="27"/>
      <c r="L3" s="12"/>
      <c r="M3" s="12"/>
      <c r="N3" s="12"/>
      <c r="O3" s="12"/>
      <c r="P3" s="12"/>
      <c r="Q3" s="27"/>
      <c r="R3" s="12"/>
    </row>
    <row r="4" spans="1:18" x14ac:dyDescent="0.35">
      <c r="A4" s="27" t="s">
        <v>7</v>
      </c>
      <c r="B4" s="28">
        <v>4751.5058887777632</v>
      </c>
      <c r="C4" s="29">
        <v>5193.1433472609888</v>
      </c>
      <c r="D4" s="29">
        <v>3326.6336685024739</v>
      </c>
      <c r="E4" s="29">
        <v>7282.1742813099163</v>
      </c>
      <c r="F4" s="29">
        <v>3561.7675614628301</v>
      </c>
      <c r="G4" s="29">
        <v>966.39768656321053</v>
      </c>
      <c r="H4" s="28">
        <v>1032.2071112625865</v>
      </c>
      <c r="I4" s="29">
        <v>7886.6040629805266</v>
      </c>
    </row>
    <row r="5" spans="1:18" x14ac:dyDescent="0.35">
      <c r="A5" s="27" t="s">
        <v>95</v>
      </c>
      <c r="B5" s="28">
        <v>265.1031228609678</v>
      </c>
      <c r="C5" s="29">
        <v>273.83309991505678</v>
      </c>
      <c r="D5" s="29">
        <v>239.2017983753841</v>
      </c>
      <c r="E5" s="29">
        <v>324.33000874742851</v>
      </c>
      <c r="F5" s="29">
        <v>280.21717068103004</v>
      </c>
      <c r="G5" s="29">
        <v>359.30134258526624</v>
      </c>
      <c r="H5" s="28">
        <v>307.67707245609955</v>
      </c>
      <c r="I5" s="29">
        <v>156.91287523848973</v>
      </c>
    </row>
    <row r="6" spans="1:18" x14ac:dyDescent="0.35">
      <c r="A6" s="27" t="s">
        <v>97</v>
      </c>
      <c r="B6" s="28">
        <v>1192.8566172276151</v>
      </c>
      <c r="C6" s="29">
        <v>539.62315241397926</v>
      </c>
      <c r="D6" s="29">
        <v>746.21021874017413</v>
      </c>
      <c r="E6" s="29">
        <v>280.74437154382287</v>
      </c>
      <c r="F6" s="29">
        <v>397.11981745745317</v>
      </c>
      <c r="G6" s="29">
        <v>993.55687616012108</v>
      </c>
      <c r="H6" s="28">
        <v>2341.5186571744298</v>
      </c>
      <c r="I6" s="29">
        <v>222.84064259064601</v>
      </c>
    </row>
    <row r="7" spans="1:18" x14ac:dyDescent="0.35">
      <c r="A7" s="27" t="s">
        <v>98</v>
      </c>
      <c r="B7" s="28">
        <v>1894.6920481668326</v>
      </c>
      <c r="C7" s="29">
        <v>1860.2873055158959</v>
      </c>
      <c r="D7" s="29">
        <v>1825.0255433411719</v>
      </c>
      <c r="E7" s="29">
        <v>2154.1898168346379</v>
      </c>
      <c r="F7" s="29">
        <v>1669.7459150380635</v>
      </c>
      <c r="G7" s="29">
        <v>1362.1828951253897</v>
      </c>
      <c r="H7" s="28">
        <v>1482.0186986908443</v>
      </c>
      <c r="I7" s="29">
        <v>1463.6663808328533</v>
      </c>
    </row>
    <row r="8" spans="1:18" x14ac:dyDescent="0.35">
      <c r="A8" s="27" t="s">
        <v>99</v>
      </c>
      <c r="B8" s="28">
        <v>56.086209818269971</v>
      </c>
      <c r="C8" s="29">
        <v>58.683425076878372</v>
      </c>
      <c r="D8" s="29">
        <v>50.938444853883006</v>
      </c>
      <c r="E8" s="29">
        <v>58.070601872397233</v>
      </c>
      <c r="F8" s="29">
        <v>39.79170362990854</v>
      </c>
      <c r="G8" s="29">
        <v>35.442555164855555</v>
      </c>
      <c r="H8" s="28">
        <v>161.20240312907939</v>
      </c>
      <c r="I8" s="29">
        <v>47.713560038239066</v>
      </c>
    </row>
    <row r="9" spans="1:18" x14ac:dyDescent="0.35">
      <c r="A9" s="27" t="s">
        <v>96</v>
      </c>
      <c r="B9" s="28">
        <v>298.22490234830741</v>
      </c>
      <c r="C9" s="29">
        <v>209.08962740729271</v>
      </c>
      <c r="D9" s="29">
        <v>197.81073355547181</v>
      </c>
      <c r="E9" s="29">
        <v>72.933574973807083</v>
      </c>
      <c r="F9" s="29">
        <v>103.86826734895844</v>
      </c>
      <c r="G9" s="29">
        <v>585.12172845085774</v>
      </c>
      <c r="H9" s="28">
        <v>684.95089877897578</v>
      </c>
      <c r="I9" s="29">
        <v>178.03100764271488</v>
      </c>
    </row>
    <row r="10" spans="1:18" x14ac:dyDescent="0.35">
      <c r="A10" s="27" t="s">
        <v>100</v>
      </c>
      <c r="B10" s="28">
        <v>20.08284106212038</v>
      </c>
      <c r="C10" s="29">
        <v>253.58159755679017</v>
      </c>
      <c r="D10" s="29">
        <v>144.54018806970819</v>
      </c>
      <c r="E10" s="29">
        <v>91.543810543143067</v>
      </c>
      <c r="F10" s="29">
        <v>33.750362735175742</v>
      </c>
      <c r="G10" s="30">
        <v>2.0110021511158385</v>
      </c>
      <c r="H10" s="28">
        <v>13.380898229664128</v>
      </c>
      <c r="I10" s="29">
        <v>87.984773543618985</v>
      </c>
    </row>
    <row r="11" spans="1:18" x14ac:dyDescent="0.35">
      <c r="A11" s="27" t="s">
        <v>101</v>
      </c>
      <c r="B11" s="28">
        <v>67.087008446234307</v>
      </c>
      <c r="C11" s="29">
        <v>45.565462027373371</v>
      </c>
      <c r="D11" s="29">
        <v>26.393481086690201</v>
      </c>
      <c r="E11" s="29">
        <v>110.25191100682603</v>
      </c>
      <c r="F11" s="29">
        <v>32.524875680041433</v>
      </c>
      <c r="G11" s="29">
        <v>34.184424162837765</v>
      </c>
      <c r="H11" s="28">
        <v>117.71393568346569</v>
      </c>
      <c r="I11" s="29">
        <v>66.034809717729019</v>
      </c>
    </row>
    <row r="12" spans="1:18" x14ac:dyDescent="0.35">
      <c r="A12" s="27" t="s">
        <v>102</v>
      </c>
      <c r="B12" s="28">
        <v>107.72469076878473</v>
      </c>
      <c r="C12" s="30">
        <v>4.8865092136586821</v>
      </c>
      <c r="D12" s="29">
        <v>14.38797523038847</v>
      </c>
      <c r="E12" s="30">
        <v>1.6731760357660237</v>
      </c>
      <c r="F12" s="30">
        <v>1.6926619457384768</v>
      </c>
      <c r="G12" s="30">
        <v>5.4198035706531025</v>
      </c>
      <c r="H12" s="28">
        <v>11.860921160617714</v>
      </c>
      <c r="I12" s="29">
        <v>13.723962665366878</v>
      </c>
    </row>
    <row r="13" spans="1:18" x14ac:dyDescent="0.35">
      <c r="A13" s="27" t="s">
        <v>82</v>
      </c>
      <c r="B13" s="28">
        <v>1839.6165461734756</v>
      </c>
      <c r="C13" s="29">
        <v>523.4443295698577</v>
      </c>
      <c r="D13" s="29">
        <v>414.15107304554232</v>
      </c>
      <c r="E13" s="29">
        <v>111.84827866775225</v>
      </c>
      <c r="F13" s="29">
        <v>924.04192081781582</v>
      </c>
      <c r="G13" s="29">
        <v>256.25612850478223</v>
      </c>
      <c r="H13" s="28">
        <v>245.14895421187501</v>
      </c>
      <c r="I13" s="29">
        <v>322.98976276268502</v>
      </c>
    </row>
    <row r="14" spans="1:18" x14ac:dyDescent="0.35">
      <c r="A14" s="27" t="s">
        <v>12</v>
      </c>
      <c r="B14" s="28">
        <v>14.967429480442901</v>
      </c>
      <c r="C14" s="29">
        <v>25.550191217556353</v>
      </c>
      <c r="D14" s="29">
        <v>19.98716785404822</v>
      </c>
      <c r="E14" s="29">
        <v>47.27118931874719</v>
      </c>
      <c r="F14" s="29">
        <v>29.232295653775193</v>
      </c>
      <c r="G14" s="29">
        <v>12.489053946612906</v>
      </c>
      <c r="H14" s="31">
        <v>7.3503371227224461</v>
      </c>
      <c r="I14" s="29">
        <v>17.857455650490436</v>
      </c>
    </row>
    <row r="15" spans="1:18" x14ac:dyDescent="0.35">
      <c r="A15" s="27" t="s">
        <v>83</v>
      </c>
      <c r="B15" s="28">
        <v>35.886337821901833</v>
      </c>
      <c r="C15" s="29">
        <v>32.176228668267541</v>
      </c>
      <c r="D15" s="29">
        <v>27.56581446268379</v>
      </c>
      <c r="E15" s="29">
        <v>32.69835446073369</v>
      </c>
      <c r="F15" s="29">
        <v>38.423927888895754</v>
      </c>
      <c r="G15" s="29">
        <v>19.125801112349446</v>
      </c>
      <c r="H15" s="28">
        <v>22.516892720964858</v>
      </c>
      <c r="I15" s="29">
        <v>25.357897475802051</v>
      </c>
    </row>
    <row r="16" spans="1:18" x14ac:dyDescent="0.35">
      <c r="A16" s="27" t="s">
        <v>80</v>
      </c>
      <c r="B16" s="28">
        <v>12.844739946919903</v>
      </c>
      <c r="C16" s="29">
        <v>13.897209525247993</v>
      </c>
      <c r="D16" s="30">
        <v>5.2856839650691834</v>
      </c>
      <c r="E16" s="30">
        <v>8.043925242417318</v>
      </c>
      <c r="F16" s="32">
        <v>0.91404377128937553</v>
      </c>
      <c r="G16" s="30">
        <v>2.7261058309042321</v>
      </c>
      <c r="H16" s="31">
        <v>3.0866505993715618</v>
      </c>
      <c r="I16" s="29">
        <v>11.080649111194974</v>
      </c>
    </row>
    <row r="17" spans="1:9" x14ac:dyDescent="0.35">
      <c r="A17" s="27" t="s">
        <v>103</v>
      </c>
      <c r="B17" s="33">
        <v>0.89963448742276342</v>
      </c>
      <c r="C17" s="34">
        <v>4.6339140211254945E-2</v>
      </c>
      <c r="D17" s="32">
        <v>0.14029381792486792</v>
      </c>
      <c r="E17" s="34" t="s">
        <v>72</v>
      </c>
      <c r="F17" s="34">
        <v>5.2246426709058102E-2</v>
      </c>
      <c r="G17" s="32">
        <v>0.13068115763091495</v>
      </c>
      <c r="H17" s="33">
        <v>0.1211838159060753</v>
      </c>
      <c r="I17" s="32">
        <v>7.4608750159867246E-2</v>
      </c>
    </row>
    <row r="18" spans="1:9" x14ac:dyDescent="0.35">
      <c r="A18" s="27" t="s">
        <v>77</v>
      </c>
      <c r="B18" s="28">
        <v>1688.7793827464473</v>
      </c>
      <c r="C18" s="29">
        <v>541.17180137057801</v>
      </c>
      <c r="D18" s="29">
        <v>1176.7342390442843</v>
      </c>
      <c r="E18" s="29">
        <v>238.18725883238588</v>
      </c>
      <c r="F18" s="29">
        <v>563.60922475941584</v>
      </c>
      <c r="G18" s="29">
        <v>120.17295317454125</v>
      </c>
      <c r="H18" s="28">
        <v>640.39273034102155</v>
      </c>
      <c r="I18" s="29">
        <v>937.80099093055912</v>
      </c>
    </row>
    <row r="19" spans="1:9" x14ac:dyDescent="0.35">
      <c r="A19" s="27" t="s">
        <v>35</v>
      </c>
      <c r="B19" s="31">
        <v>9.0284904461181021</v>
      </c>
      <c r="C19" s="30">
        <v>5.7711374442312078</v>
      </c>
      <c r="D19" s="30">
        <v>3.7272068600950656</v>
      </c>
      <c r="E19" s="29">
        <v>15.247754070484506</v>
      </c>
      <c r="F19" s="30">
        <v>7.2942482277148697</v>
      </c>
      <c r="G19" s="29">
        <v>19.41420117907483</v>
      </c>
      <c r="H19" s="28">
        <v>30.055384863565905</v>
      </c>
      <c r="I19" s="29">
        <v>17.294821107091543</v>
      </c>
    </row>
    <row r="20" spans="1:9" x14ac:dyDescent="0.35">
      <c r="A20" s="27" t="s">
        <v>37</v>
      </c>
      <c r="B20" s="28">
        <v>17.152601351203806</v>
      </c>
      <c r="C20" s="30">
        <v>8.2074592843115397</v>
      </c>
      <c r="D20" s="30">
        <v>7.3622996098338316</v>
      </c>
      <c r="E20" s="29">
        <v>45.69037575815662</v>
      </c>
      <c r="F20" s="29">
        <v>14.14578135566197</v>
      </c>
      <c r="G20" s="29">
        <v>42.20779146600276</v>
      </c>
      <c r="H20" s="28">
        <v>61.292304714055291</v>
      </c>
      <c r="I20" s="29">
        <v>36.508317234485105</v>
      </c>
    </row>
    <row r="21" spans="1:9" x14ac:dyDescent="0.35">
      <c r="A21" s="27" t="s">
        <v>39</v>
      </c>
      <c r="B21" s="31">
        <v>1.9265868691735548</v>
      </c>
      <c r="C21" s="32">
        <v>0.94487414915074408</v>
      </c>
      <c r="D21" s="32">
        <v>0.89243676291169127</v>
      </c>
      <c r="E21" s="30">
        <v>7.2705563539902629</v>
      </c>
      <c r="F21" s="30">
        <v>2.2221688267513295</v>
      </c>
      <c r="G21" s="30">
        <v>4.4713452303038652</v>
      </c>
      <c r="H21" s="31">
        <v>6.5809698612133172</v>
      </c>
      <c r="I21" s="30">
        <v>4.6638130453804836</v>
      </c>
    </row>
    <row r="22" spans="1:9" x14ac:dyDescent="0.35">
      <c r="A22" s="27" t="s">
        <v>41</v>
      </c>
      <c r="B22" s="31">
        <v>7.5775980162496079</v>
      </c>
      <c r="C22" s="30">
        <v>3.8291195555370261</v>
      </c>
      <c r="D22" s="30">
        <v>3.8213249852175237</v>
      </c>
      <c r="E22" s="29">
        <v>33.168893450872091</v>
      </c>
      <c r="F22" s="29">
        <v>11.821460060606887</v>
      </c>
      <c r="G22" s="29">
        <v>14.608952027672279</v>
      </c>
      <c r="H22" s="28">
        <v>22.579832785063477</v>
      </c>
      <c r="I22" s="29">
        <v>18.366665106856399</v>
      </c>
    </row>
    <row r="23" spans="1:9" x14ac:dyDescent="0.35">
      <c r="A23" s="27" t="s">
        <v>44</v>
      </c>
      <c r="B23" s="31">
        <v>1.2726324310521842</v>
      </c>
      <c r="C23" s="30">
        <v>1.4199368418225062</v>
      </c>
      <c r="D23" s="30">
        <v>1.1593470032900008</v>
      </c>
      <c r="E23" s="30">
        <v>8.6601892318170428</v>
      </c>
      <c r="F23" s="30">
        <v>3.9406370908694721</v>
      </c>
      <c r="G23" s="30">
        <v>1.9280462968567482</v>
      </c>
      <c r="H23" s="31">
        <v>2.6130709674515642</v>
      </c>
      <c r="I23" s="30">
        <v>4.4457751910636851</v>
      </c>
    </row>
    <row r="24" spans="1:9" x14ac:dyDescent="0.35">
      <c r="A24" s="27" t="s">
        <v>46</v>
      </c>
      <c r="B24" s="33">
        <v>0.84508198553022462</v>
      </c>
      <c r="C24" s="32">
        <v>0.6968006588480995</v>
      </c>
      <c r="D24" s="32">
        <v>0.62597276305136762</v>
      </c>
      <c r="E24" s="30">
        <v>1.8215226496158041</v>
      </c>
      <c r="F24" s="30">
        <v>1.0010183979002927</v>
      </c>
      <c r="G24" s="32">
        <v>0.54583030363743601</v>
      </c>
      <c r="H24" s="33">
        <v>0.6491873244591011</v>
      </c>
      <c r="I24" s="30">
        <v>1.0183155616538349</v>
      </c>
    </row>
    <row r="25" spans="1:9" x14ac:dyDescent="0.35">
      <c r="A25" s="27" t="s">
        <v>48</v>
      </c>
      <c r="B25" s="31">
        <v>1.9788781725746858</v>
      </c>
      <c r="C25" s="30">
        <v>2.7218484342961284</v>
      </c>
      <c r="D25" s="30">
        <v>1.868101204145441</v>
      </c>
      <c r="E25" s="30">
        <v>8.4413392245528467</v>
      </c>
      <c r="F25" s="30">
        <v>4.4842382697490333</v>
      </c>
      <c r="G25" s="30">
        <v>2.1976770266961703</v>
      </c>
      <c r="H25" s="31">
        <v>2.713110318413392</v>
      </c>
      <c r="I25" s="30">
        <v>4.710123610123695</v>
      </c>
    </row>
    <row r="26" spans="1:9" x14ac:dyDescent="0.35">
      <c r="A26" s="27" t="s">
        <v>50</v>
      </c>
      <c r="B26" s="33">
        <v>0.29725222900898179</v>
      </c>
      <c r="C26" s="32">
        <v>0.57126603878304461</v>
      </c>
      <c r="D26" s="32">
        <v>0.40689910903154186</v>
      </c>
      <c r="E26" s="30">
        <v>1.3649056116836749</v>
      </c>
      <c r="F26" s="32">
        <v>0.74599368761583773</v>
      </c>
      <c r="G26" s="32">
        <v>0.27448972881706457</v>
      </c>
      <c r="H26" s="33">
        <v>0.28334760303409418</v>
      </c>
      <c r="I26" s="32">
        <v>0.6869924847401766</v>
      </c>
    </row>
    <row r="27" spans="1:9" x14ac:dyDescent="0.35">
      <c r="A27" s="27" t="s">
        <v>52</v>
      </c>
      <c r="B27" s="31">
        <v>2.1754851609568235</v>
      </c>
      <c r="C27" s="30">
        <v>4.1210142067379465</v>
      </c>
      <c r="D27" s="30">
        <v>3.0364128442886047</v>
      </c>
      <c r="E27" s="30">
        <v>8.0100875325487984</v>
      </c>
      <c r="F27" s="30">
        <v>5.162958522410376</v>
      </c>
      <c r="G27" s="30">
        <v>1.9413750479007514</v>
      </c>
      <c r="H27" s="31">
        <v>1.1934863308726567</v>
      </c>
      <c r="I27" s="30">
        <v>3.6959000846403698</v>
      </c>
    </row>
    <row r="28" spans="1:9" x14ac:dyDescent="0.35">
      <c r="A28" s="27" t="s">
        <v>54</v>
      </c>
      <c r="B28" s="33">
        <v>0.5690227087582278</v>
      </c>
      <c r="C28" s="32">
        <v>0.92584996275352005</v>
      </c>
      <c r="D28" s="32">
        <v>0.71700582230947785</v>
      </c>
      <c r="E28" s="30">
        <v>1.6875221936718745</v>
      </c>
      <c r="F28" s="30">
        <v>1.0643614411384257</v>
      </c>
      <c r="G28" s="32">
        <v>0.4400531900257017</v>
      </c>
      <c r="H28" s="33">
        <v>0.24584714405840666</v>
      </c>
      <c r="I28" s="32">
        <v>0.65757134637753023</v>
      </c>
    </row>
    <row r="29" spans="1:9" x14ac:dyDescent="0.35">
      <c r="A29" s="27" t="s">
        <v>56</v>
      </c>
      <c r="B29" s="31">
        <v>1.9038365357915568</v>
      </c>
      <c r="C29" s="30">
        <v>2.7489920465554847</v>
      </c>
      <c r="D29" s="30">
        <v>2.2508868136364808</v>
      </c>
      <c r="E29" s="30">
        <v>4.8789806428847475</v>
      </c>
      <c r="F29" s="30">
        <v>3.1115816795243316</v>
      </c>
      <c r="G29" s="30">
        <v>1.4997363192659483</v>
      </c>
      <c r="H29" s="33">
        <v>0.89331622279933032</v>
      </c>
      <c r="I29" s="30">
        <v>1.7331055146673238</v>
      </c>
    </row>
    <row r="30" spans="1:9" x14ac:dyDescent="0.35">
      <c r="A30" s="27" t="s">
        <v>58</v>
      </c>
      <c r="B30" s="33">
        <v>0.30498448689132351</v>
      </c>
      <c r="C30" s="32">
        <v>0.40460109123804489</v>
      </c>
      <c r="D30" s="32">
        <v>0.32408631933999937</v>
      </c>
      <c r="E30" s="32">
        <v>0.715280807738363</v>
      </c>
      <c r="F30" s="32">
        <v>0.430561840522526</v>
      </c>
      <c r="G30" s="32">
        <v>0.24401922155374237</v>
      </c>
      <c r="H30" s="33">
        <v>0.12948755924975436</v>
      </c>
      <c r="I30" s="32">
        <v>0.21483331387336546</v>
      </c>
    </row>
    <row r="31" spans="1:9" x14ac:dyDescent="0.35">
      <c r="A31" s="27" t="s">
        <v>60</v>
      </c>
      <c r="B31" s="31">
        <v>2.0771974752583708</v>
      </c>
      <c r="C31" s="30">
        <v>2.840639059872287</v>
      </c>
      <c r="D31" s="30">
        <v>2.2406851403025945</v>
      </c>
      <c r="E31" s="30">
        <v>4.7389285997475792</v>
      </c>
      <c r="F31" s="30">
        <v>2.8624433714508184</v>
      </c>
      <c r="G31" s="30">
        <v>1.6416500449251146</v>
      </c>
      <c r="H31" s="33">
        <v>0.84809495509287147</v>
      </c>
      <c r="I31" s="30">
        <v>1.3549134795666633</v>
      </c>
    </row>
    <row r="32" spans="1:9" x14ac:dyDescent="0.35">
      <c r="A32" s="27" t="s">
        <v>62</v>
      </c>
      <c r="B32" s="33">
        <v>0.33722011334939145</v>
      </c>
      <c r="C32" s="32">
        <v>0.41489055030462219</v>
      </c>
      <c r="D32" s="32">
        <v>0.30283386052285793</v>
      </c>
      <c r="E32" s="32">
        <v>0.68858406715240672</v>
      </c>
      <c r="F32" s="32">
        <v>0.38838282385513612</v>
      </c>
      <c r="G32" s="32">
        <v>0.25440705326668783</v>
      </c>
      <c r="H32" s="33">
        <v>0.1263428438098223</v>
      </c>
      <c r="I32" s="32">
        <v>0.16342731435094582</v>
      </c>
    </row>
    <row r="33" spans="1:9" x14ac:dyDescent="0.35">
      <c r="A33" s="27" t="s">
        <v>84</v>
      </c>
      <c r="B33" s="31">
        <v>1.5997096847115835</v>
      </c>
      <c r="C33" s="32">
        <v>0.76580199350005629</v>
      </c>
      <c r="D33" s="32">
        <v>0.36017933643416716</v>
      </c>
      <c r="E33" s="30">
        <v>1.0621710428601985</v>
      </c>
      <c r="F33" s="32">
        <v>0.85682347943175685</v>
      </c>
      <c r="G33" s="32">
        <v>0.58347599876684741</v>
      </c>
      <c r="H33" s="33">
        <v>0.56918710679703843</v>
      </c>
      <c r="I33" s="32">
        <v>0.77286505682007645</v>
      </c>
    </row>
    <row r="34" spans="1:9" x14ac:dyDescent="0.35">
      <c r="A34" s="27" t="s">
        <v>81</v>
      </c>
      <c r="B34" s="33">
        <v>0.5583244087999395</v>
      </c>
      <c r="C34" s="32">
        <v>0.79238181729947743</v>
      </c>
      <c r="D34" s="32">
        <v>0.21449806346786135</v>
      </c>
      <c r="E34" s="32">
        <v>0.56181864894672928</v>
      </c>
      <c r="F34" s="34" t="s">
        <v>72</v>
      </c>
      <c r="G34" s="32">
        <v>0.12786181951574727</v>
      </c>
      <c r="H34" s="35">
        <v>7.2989138448827651E-2</v>
      </c>
      <c r="I34" s="32">
        <v>0.517150062034203</v>
      </c>
    </row>
    <row r="35" spans="1:9" x14ac:dyDescent="0.35">
      <c r="A35" s="27" t="s">
        <v>104</v>
      </c>
      <c r="B35" s="31">
        <v>9.7783405601430502</v>
      </c>
      <c r="C35" s="30">
        <v>1.1290704477251206</v>
      </c>
      <c r="D35" s="30">
        <v>3.8632400989423199</v>
      </c>
      <c r="E35" s="30">
        <v>1.8208449376786457</v>
      </c>
      <c r="F35" s="30">
        <v>2.0866670278437889</v>
      </c>
      <c r="G35" s="30">
        <v>4.5586878672902591</v>
      </c>
      <c r="H35" s="28">
        <v>56.351188639444729</v>
      </c>
      <c r="I35" s="30">
        <v>2.8499967435851037</v>
      </c>
    </row>
    <row r="36" spans="1:9" x14ac:dyDescent="0.35">
      <c r="A36" s="27" t="s">
        <v>78</v>
      </c>
      <c r="B36" s="31">
        <v>1.3505386146308469</v>
      </c>
      <c r="C36" s="32">
        <v>0.35279115131893296</v>
      </c>
      <c r="D36" s="32">
        <v>0.34616069757344597</v>
      </c>
      <c r="E36" s="32">
        <v>7.3645527966794952E-2</v>
      </c>
      <c r="F36" s="34" t="s">
        <v>72</v>
      </c>
      <c r="G36" s="32">
        <v>0.6517428483318144</v>
      </c>
      <c r="H36" s="33">
        <v>0.53933404832436693</v>
      </c>
      <c r="I36" s="32">
        <v>0.36753413855091771</v>
      </c>
    </row>
    <row r="37" spans="1:9" x14ac:dyDescent="0.35">
      <c r="A37" s="27" t="s">
        <v>79</v>
      </c>
      <c r="B37" s="33">
        <v>0.21124133667392267</v>
      </c>
      <c r="C37" s="32">
        <v>8.3648195904798994E-2</v>
      </c>
      <c r="D37" s="34">
        <v>9.3034833380704465E-2</v>
      </c>
      <c r="E37" s="32">
        <v>0.1320333649177593</v>
      </c>
      <c r="F37" s="34">
        <v>2.9739271884357661E-2</v>
      </c>
      <c r="G37" s="32">
        <v>0.10386519156098703</v>
      </c>
      <c r="H37" s="35">
        <v>9.2281739560203593E-2</v>
      </c>
      <c r="I37" s="32">
        <v>0.14893243853066848</v>
      </c>
    </row>
    <row r="38" spans="1:9" x14ac:dyDescent="0.3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5">
      <c r="A39" s="12" t="s">
        <v>64</v>
      </c>
      <c r="B39" s="30">
        <v>1.6280264509749691</v>
      </c>
      <c r="C39" s="30">
        <v>1.0835917874198377</v>
      </c>
      <c r="D39" s="30">
        <v>1.3003855943231475</v>
      </c>
      <c r="E39" s="30">
        <v>0.65131164520649754</v>
      </c>
      <c r="F39" s="30">
        <v>0.72801132237459265</v>
      </c>
      <c r="G39" s="30">
        <v>0.81066349191063436</v>
      </c>
      <c r="H39" s="30">
        <v>0.74539133106175814</v>
      </c>
      <c r="I39" s="30">
        <v>0.68032450478619255</v>
      </c>
    </row>
    <row r="40" spans="1:9" x14ac:dyDescent="0.35">
      <c r="A40" s="12" t="s">
        <v>92</v>
      </c>
      <c r="B40" s="30"/>
      <c r="C40" s="30"/>
      <c r="D40" s="30"/>
      <c r="E40" s="30"/>
      <c r="F40" s="30"/>
      <c r="G40" s="30"/>
      <c r="H40" s="30"/>
      <c r="I40" s="30"/>
    </row>
    <row r="41" spans="1:9" x14ac:dyDescent="0.35">
      <c r="A41" s="12" t="s">
        <v>109</v>
      </c>
      <c r="B41" s="30">
        <v>7.6649987100146761</v>
      </c>
      <c r="C41" s="30">
        <v>12.027252956244951</v>
      </c>
      <c r="D41" s="30">
        <v>9.2788099094315566</v>
      </c>
      <c r="E41" s="30">
        <v>22.084289455427445</v>
      </c>
      <c r="F41" s="30">
        <v>13.766283366517449</v>
      </c>
      <c r="G41" s="30">
        <v>6.2957306057550104</v>
      </c>
      <c r="H41" s="30">
        <v>3.7199226589169361</v>
      </c>
      <c r="I41" s="30">
        <v>8.5067435382163747</v>
      </c>
    </row>
    <row r="43" spans="1:9" x14ac:dyDescent="0.35">
      <c r="A43" s="53" t="s">
        <v>138</v>
      </c>
    </row>
    <row r="44" spans="1:9" x14ac:dyDescent="0.35">
      <c r="A44" s="53" t="s">
        <v>139</v>
      </c>
    </row>
  </sheetData>
  <mergeCells count="2">
    <mergeCell ref="F3:H3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5"/>
  <sheetViews>
    <sheetView workbookViewId="0">
      <pane xSplit="1" topLeftCell="B1" activePane="topRight" state="frozen"/>
      <selection pane="topRight" activeCell="C4" sqref="C4"/>
    </sheetView>
  </sheetViews>
  <sheetFormatPr defaultRowHeight="14.5" x14ac:dyDescent="0.35"/>
  <cols>
    <col min="8" max="11" width="8.7265625" customWidth="1"/>
    <col min="12" max="12" width="8.7265625" style="6" customWidth="1"/>
  </cols>
  <sheetData>
    <row r="1" spans="1:25" ht="38" customHeight="1" x14ac:dyDescent="0.35"/>
    <row r="2" spans="1:25" x14ac:dyDescent="0.35">
      <c r="B2" s="12" t="s">
        <v>85</v>
      </c>
      <c r="C2" s="12"/>
      <c r="D2" s="12"/>
      <c r="E2" s="12"/>
      <c r="F2" s="12"/>
      <c r="G2" s="12" t="s">
        <v>1</v>
      </c>
      <c r="H2" s="12"/>
      <c r="I2" s="12"/>
      <c r="J2" s="12"/>
      <c r="K2" s="12"/>
      <c r="L2" s="21" t="s">
        <v>0</v>
      </c>
      <c r="M2" s="12"/>
      <c r="N2" s="12"/>
      <c r="O2" s="12"/>
      <c r="P2" s="12"/>
      <c r="Q2" s="12" t="s">
        <v>93</v>
      </c>
      <c r="R2" s="12"/>
      <c r="S2" s="12"/>
      <c r="T2" s="12"/>
      <c r="U2" s="12"/>
    </row>
    <row r="3" spans="1:25" x14ac:dyDescent="0.35">
      <c r="B3" s="12" t="s">
        <v>135</v>
      </c>
      <c r="C3" s="12"/>
      <c r="D3" s="12"/>
      <c r="E3" s="12"/>
      <c r="F3" s="12"/>
      <c r="G3" s="12" t="s">
        <v>135</v>
      </c>
      <c r="H3" s="12"/>
      <c r="I3" s="12"/>
      <c r="J3" s="12"/>
      <c r="K3" s="12"/>
      <c r="L3" s="12" t="s">
        <v>135</v>
      </c>
      <c r="M3" s="12"/>
      <c r="N3" s="12"/>
      <c r="O3" s="12"/>
      <c r="P3" s="12"/>
      <c r="Q3" s="12" t="s">
        <v>110</v>
      </c>
      <c r="R3" s="12"/>
      <c r="S3" s="12"/>
      <c r="T3" s="12"/>
      <c r="U3" s="12"/>
    </row>
    <row r="4" spans="1:25" x14ac:dyDescent="0.35">
      <c r="A4" t="s">
        <v>94</v>
      </c>
      <c r="B4" s="23" t="s">
        <v>2</v>
      </c>
      <c r="C4" s="24" t="s">
        <v>3</v>
      </c>
      <c r="D4" s="23" t="s">
        <v>4</v>
      </c>
      <c r="E4" s="23" t="s">
        <v>5</v>
      </c>
      <c r="F4" s="23" t="s">
        <v>6</v>
      </c>
      <c r="G4" s="24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2" t="s">
        <v>2</v>
      </c>
      <c r="M4" s="23" t="s">
        <v>3</v>
      </c>
      <c r="N4" s="23" t="s">
        <v>4</v>
      </c>
      <c r="O4" s="24" t="s">
        <v>5</v>
      </c>
      <c r="P4" s="23" t="s">
        <v>6</v>
      </c>
      <c r="Q4" s="23" t="s">
        <v>2</v>
      </c>
      <c r="R4" s="23" t="s">
        <v>3</v>
      </c>
      <c r="S4" s="23" t="s">
        <v>4</v>
      </c>
      <c r="T4" s="23" t="s">
        <v>5</v>
      </c>
      <c r="U4" s="24" t="s">
        <v>6</v>
      </c>
      <c r="V4" s="12" t="s">
        <v>85</v>
      </c>
      <c r="W4" s="12" t="s">
        <v>1</v>
      </c>
      <c r="X4" s="21" t="s">
        <v>0</v>
      </c>
      <c r="Y4" s="12" t="s">
        <v>93</v>
      </c>
    </row>
    <row r="5" spans="1:25" x14ac:dyDescent="0.35">
      <c r="B5" s="12"/>
      <c r="C5" s="12"/>
      <c r="D5" s="12"/>
      <c r="E5" s="12"/>
      <c r="F5" s="12"/>
      <c r="G5" s="12"/>
      <c r="H5" s="12"/>
      <c r="I5" s="12"/>
      <c r="J5" s="12"/>
      <c r="K5" s="12"/>
      <c r="L5" s="21"/>
      <c r="M5" s="12"/>
      <c r="N5" s="12"/>
      <c r="O5" s="12"/>
      <c r="P5" s="12"/>
      <c r="Q5" s="12"/>
      <c r="R5" s="12"/>
      <c r="S5" s="12"/>
      <c r="T5" s="12"/>
      <c r="U5" s="12"/>
      <c r="V5" t="s">
        <v>114</v>
      </c>
    </row>
    <row r="6" spans="1:25" x14ac:dyDescent="0.35">
      <c r="A6" s="25" t="s">
        <v>8</v>
      </c>
      <c r="B6" s="32">
        <v>66.207660528599732</v>
      </c>
      <c r="C6" s="32">
        <v>64.966856837009573</v>
      </c>
      <c r="D6" s="32">
        <v>63.726053145419414</v>
      </c>
      <c r="E6" s="32">
        <v>62.485249453829255</v>
      </c>
      <c r="F6" s="32">
        <v>61.244445762239096</v>
      </c>
      <c r="G6" s="32">
        <v>54.989875207955009</v>
      </c>
      <c r="H6" s="32">
        <v>54.155684780777712</v>
      </c>
      <c r="I6" s="32">
        <v>53.3214943536004</v>
      </c>
      <c r="J6" s="32">
        <v>52.487303926423081</v>
      </c>
      <c r="K6" s="32">
        <v>51.653113499245777</v>
      </c>
      <c r="L6" s="51">
        <v>56.594888055347091</v>
      </c>
      <c r="M6" s="32">
        <v>55.31269405763247</v>
      </c>
      <c r="N6" s="32">
        <v>54.030500059917848</v>
      </c>
      <c r="O6" s="32">
        <v>52.748306062203227</v>
      </c>
      <c r="P6" s="32">
        <v>51.466112064488598</v>
      </c>
      <c r="Q6" s="32">
        <v>38.860595250737148</v>
      </c>
      <c r="R6" s="32">
        <v>36.113354935962072</v>
      </c>
      <c r="S6" s="32">
        <v>33.366114621186995</v>
      </c>
      <c r="T6" s="32">
        <v>30.618874306411911</v>
      </c>
      <c r="U6" s="32">
        <v>27.871633991636834</v>
      </c>
      <c r="V6">
        <v>0.61052375464119446</v>
      </c>
      <c r="W6">
        <v>0.77744453879434061</v>
      </c>
      <c r="X6">
        <v>0.3952658304260504</v>
      </c>
      <c r="Y6">
        <v>0.16137508886063881</v>
      </c>
    </row>
    <row r="7" spans="1:25" x14ac:dyDescent="0.35">
      <c r="A7" s="25" t="s">
        <v>9</v>
      </c>
      <c r="B7" s="32">
        <v>112.87157634254143</v>
      </c>
      <c r="C7" s="32">
        <v>145.41269181270931</v>
      </c>
      <c r="D7" s="32">
        <v>177.95380728287716</v>
      </c>
      <c r="E7" s="32">
        <v>210.49492275304505</v>
      </c>
      <c r="F7" s="32">
        <v>243.03603822321287</v>
      </c>
      <c r="G7" s="32">
        <v>86.566910408776749</v>
      </c>
      <c r="H7" s="32">
        <v>109.78038286982498</v>
      </c>
      <c r="I7" s="32">
        <v>132.9938553308732</v>
      </c>
      <c r="J7" s="32">
        <v>156.20732779192141</v>
      </c>
      <c r="K7" s="32">
        <v>179.42080025296966</v>
      </c>
      <c r="L7" s="51">
        <v>84.374725171519259</v>
      </c>
      <c r="M7" s="32">
        <v>107.45131769517702</v>
      </c>
      <c r="N7" s="32">
        <v>130.52791021883482</v>
      </c>
      <c r="O7" s="32">
        <v>153.60450274249257</v>
      </c>
      <c r="P7" s="32">
        <v>176.68109526615035</v>
      </c>
      <c r="Q7" s="32">
        <v>156.39681724286407</v>
      </c>
      <c r="R7" s="32">
        <v>185.7974827737815</v>
      </c>
      <c r="S7" s="32">
        <v>215.19814830469889</v>
      </c>
      <c r="T7" s="32">
        <v>244.59881383561628</v>
      </c>
      <c r="U7" s="32">
        <v>273.99947936653365</v>
      </c>
      <c r="V7" t="s">
        <v>115</v>
      </c>
    </row>
    <row r="8" spans="1:25" x14ac:dyDescent="0.35">
      <c r="A8" s="25" t="s">
        <v>10</v>
      </c>
      <c r="B8" s="32">
        <v>127.29496651746621</v>
      </c>
      <c r="C8" s="32">
        <v>169.25341601874987</v>
      </c>
      <c r="D8" s="32">
        <v>211.21186552003348</v>
      </c>
      <c r="E8" s="32">
        <v>253.17031502131709</v>
      </c>
      <c r="F8" s="32">
        <v>295.1287645226007</v>
      </c>
      <c r="G8" s="32">
        <v>85.044823866656955</v>
      </c>
      <c r="H8" s="32">
        <v>113.17828712990722</v>
      </c>
      <c r="I8" s="32">
        <v>141.31175039315747</v>
      </c>
      <c r="J8" s="32">
        <v>169.44521365640773</v>
      </c>
      <c r="K8" s="32">
        <v>197.57867691965797</v>
      </c>
      <c r="L8" s="51">
        <v>109.81769411358449</v>
      </c>
      <c r="M8" s="32">
        <v>146.14691191372776</v>
      </c>
      <c r="N8" s="32">
        <v>182.47612971387105</v>
      </c>
      <c r="O8" s="32">
        <v>218.80534751401433</v>
      </c>
      <c r="P8" s="32">
        <v>255.13456531415756</v>
      </c>
      <c r="Q8" s="32">
        <v>186.82686001532608</v>
      </c>
      <c r="R8" s="32">
        <v>240.69874398398511</v>
      </c>
      <c r="S8" s="32">
        <v>294.57062795264414</v>
      </c>
      <c r="T8" s="32">
        <v>348.44251192130321</v>
      </c>
      <c r="U8" s="32">
        <v>402.31439588996221</v>
      </c>
      <c r="V8">
        <v>1.5492784271400779</v>
      </c>
      <c r="X8">
        <v>1.6446908526514534</v>
      </c>
      <c r="Y8">
        <v>22.925856204903095</v>
      </c>
    </row>
    <row r="9" spans="1:25" x14ac:dyDescent="0.35">
      <c r="A9" s="25" t="s">
        <v>11</v>
      </c>
      <c r="B9" s="32">
        <v>26.528939802421522</v>
      </c>
      <c r="C9" s="32">
        <v>22.993878532805187</v>
      </c>
      <c r="D9" s="32">
        <v>19.458817263188855</v>
      </c>
      <c r="E9" s="32">
        <v>15.923755993572522</v>
      </c>
      <c r="F9" s="32">
        <v>12.388694723956187</v>
      </c>
      <c r="G9" s="32">
        <v>25.67801787589433</v>
      </c>
      <c r="H9" s="32">
        <v>22.146652717619837</v>
      </c>
      <c r="I9" s="32">
        <v>18.615287559345344</v>
      </c>
      <c r="J9" s="32">
        <v>15.083922401070851</v>
      </c>
      <c r="K9" s="32">
        <v>11.552557242796357</v>
      </c>
      <c r="L9" s="51">
        <v>28.709256503401491</v>
      </c>
      <c r="M9" s="32">
        <v>24.994793818404279</v>
      </c>
      <c r="N9" s="32">
        <v>21.280331133407064</v>
      </c>
      <c r="O9" s="32">
        <v>17.565868448409848</v>
      </c>
      <c r="P9" s="32">
        <v>13.851405763412632</v>
      </c>
      <c r="Q9" s="32">
        <v>12.478674058351054</v>
      </c>
      <c r="R9" s="32">
        <v>11.172765206083584</v>
      </c>
      <c r="S9" s="32">
        <v>9.8668563538161145</v>
      </c>
      <c r="T9" s="32">
        <v>8.5609475015486449</v>
      </c>
      <c r="U9" s="32">
        <v>7.2550386492811736</v>
      </c>
    </row>
    <row r="10" spans="1:25" x14ac:dyDescent="0.35">
      <c r="A10" s="25" t="s">
        <v>13</v>
      </c>
      <c r="B10" s="32">
        <v>31.61526404821792</v>
      </c>
      <c r="C10" s="32">
        <v>32.762141870175611</v>
      </c>
      <c r="D10" s="32">
        <v>33.909019692133299</v>
      </c>
      <c r="E10" s="32">
        <v>35.055897514090994</v>
      </c>
      <c r="F10" s="32">
        <v>36.202775336048681</v>
      </c>
      <c r="G10" s="32">
        <v>42.13905882313739</v>
      </c>
      <c r="H10" s="32">
        <v>39.386955141397678</v>
      </c>
      <c r="I10" s="32">
        <v>36.634851459657959</v>
      </c>
      <c r="J10" s="32">
        <v>33.882747777918247</v>
      </c>
      <c r="K10" s="32">
        <v>31.130644096178528</v>
      </c>
      <c r="L10" s="51">
        <v>51.798798655969605</v>
      </c>
      <c r="M10" s="32">
        <v>51.275706032058693</v>
      </c>
      <c r="N10" s="32">
        <v>50.752613408147788</v>
      </c>
      <c r="O10" s="32">
        <v>50.229520784236882</v>
      </c>
      <c r="P10" s="32">
        <v>49.70642816032597</v>
      </c>
      <c r="Q10" s="32">
        <v>25.106063996595182</v>
      </c>
      <c r="R10" s="32">
        <v>25.922789098439715</v>
      </c>
      <c r="S10" s="32">
        <v>26.739514200284241</v>
      </c>
      <c r="T10" s="32">
        <v>27.556239302128773</v>
      </c>
      <c r="U10" s="32">
        <v>28.372964403973299</v>
      </c>
    </row>
    <row r="11" spans="1:25" x14ac:dyDescent="0.35">
      <c r="A11" s="25" t="s">
        <v>14</v>
      </c>
      <c r="B11" s="32">
        <v>0.42084969405541206</v>
      </c>
      <c r="C11" s="32">
        <v>0.41648322763109452</v>
      </c>
      <c r="D11" s="32">
        <v>0.41211676120677698</v>
      </c>
      <c r="E11" s="32">
        <v>0.40775029478245944</v>
      </c>
      <c r="F11" s="32">
        <v>0.4033838283581419</v>
      </c>
      <c r="G11" s="32">
        <v>0.51434725190282449</v>
      </c>
      <c r="H11" s="32">
        <v>0.54623304618752933</v>
      </c>
      <c r="I11" s="32">
        <v>0.57811884047223416</v>
      </c>
      <c r="J11" s="32">
        <v>0.610004634756939</v>
      </c>
      <c r="K11" s="32">
        <v>0.64189042904164384</v>
      </c>
      <c r="L11" s="51">
        <v>0.65734861130136024</v>
      </c>
      <c r="M11" s="32">
        <v>0.75889944009637733</v>
      </c>
      <c r="N11" s="32">
        <v>0.86045026889139431</v>
      </c>
      <c r="O11" s="32">
        <v>0.9620010976864114</v>
      </c>
      <c r="P11" s="32">
        <v>1.0635519264814284</v>
      </c>
      <c r="Q11" s="32">
        <v>3.0306752382854247</v>
      </c>
      <c r="R11" s="32">
        <v>2.7147055407060279</v>
      </c>
      <c r="S11" s="32">
        <v>2.3987358431266306</v>
      </c>
      <c r="T11" s="32">
        <v>2.0827661455472333</v>
      </c>
      <c r="U11" s="32">
        <v>1.766796447967836</v>
      </c>
    </row>
    <row r="12" spans="1:25" x14ac:dyDescent="0.35">
      <c r="A12" s="25" t="s">
        <v>15</v>
      </c>
      <c r="B12" s="32">
        <v>0.71844636192065869</v>
      </c>
      <c r="C12" s="32">
        <v>0.68890375462526277</v>
      </c>
      <c r="D12" s="32">
        <v>0.65936114732986673</v>
      </c>
      <c r="E12" s="32">
        <v>0.62981854003447069</v>
      </c>
      <c r="F12" s="32">
        <v>0.60027593273907465</v>
      </c>
      <c r="G12" s="32">
        <v>0.51063318794443524</v>
      </c>
      <c r="H12" s="32">
        <v>0.61419704897182958</v>
      </c>
      <c r="I12" s="32">
        <v>0.71776090999922382</v>
      </c>
      <c r="J12" s="32">
        <v>0.82132477102661816</v>
      </c>
      <c r="K12" s="32">
        <v>0.92488863205401239</v>
      </c>
      <c r="L12" s="51">
        <v>8.2633570224528261E-2</v>
      </c>
      <c r="M12" s="32">
        <v>7.9446296920087769E-2</v>
      </c>
      <c r="N12" s="32">
        <v>7.6259023615647265E-2</v>
      </c>
      <c r="O12" s="32">
        <v>7.3071750311206773E-2</v>
      </c>
      <c r="P12" s="32">
        <v>6.9884477006766282E-2</v>
      </c>
      <c r="Q12" s="32">
        <v>31.954975405063305</v>
      </c>
      <c r="R12" s="32">
        <v>28.20170874339437</v>
      </c>
      <c r="S12" s="32">
        <v>24.448442081725432</v>
      </c>
      <c r="T12" s="32">
        <v>20.695175420056493</v>
      </c>
      <c r="U12" s="32">
        <v>16.941908758387555</v>
      </c>
    </row>
    <row r="13" spans="1:25" x14ac:dyDescent="0.35">
      <c r="A13" s="25" t="s">
        <v>16</v>
      </c>
      <c r="B13" s="32">
        <v>2.5716216833291199</v>
      </c>
      <c r="C13" s="32">
        <v>3.392452324167047</v>
      </c>
      <c r="D13" s="32">
        <v>4.2132829650049741</v>
      </c>
      <c r="E13" s="32">
        <v>5.0341136058429008</v>
      </c>
      <c r="F13" s="32">
        <v>5.8549442466808275</v>
      </c>
      <c r="G13" s="32">
        <v>2.2043748008808381</v>
      </c>
      <c r="H13" s="32">
        <v>2.8840465434594567</v>
      </c>
      <c r="I13" s="32">
        <v>3.5637182860380747</v>
      </c>
      <c r="J13" s="32">
        <v>4.2433900286166928</v>
      </c>
      <c r="K13" s="32">
        <v>4.9230617711953109</v>
      </c>
      <c r="L13" s="51">
        <v>2.4280713661658901</v>
      </c>
      <c r="M13" s="32">
        <v>3.2126020039472505</v>
      </c>
      <c r="N13" s="32">
        <v>3.9971326417286104</v>
      </c>
      <c r="O13" s="32">
        <v>4.7816632795099698</v>
      </c>
      <c r="P13" s="32">
        <v>5.5661939172913302</v>
      </c>
      <c r="Q13" s="32">
        <v>11.909187684917775</v>
      </c>
      <c r="R13" s="32">
        <v>14.850859006361688</v>
      </c>
      <c r="S13" s="32">
        <v>17.792530327805601</v>
      </c>
      <c r="T13" s="32">
        <v>20.73420164924951</v>
      </c>
      <c r="U13" s="32">
        <v>23.675872970693423</v>
      </c>
    </row>
    <row r="14" spans="1:25" x14ac:dyDescent="0.35">
      <c r="A14" s="25" t="s">
        <v>17</v>
      </c>
      <c r="B14" s="32">
        <v>8.6558078362705206</v>
      </c>
      <c r="C14" s="32">
        <v>11.208820294795606</v>
      </c>
      <c r="D14" s="32">
        <v>13.761832753320691</v>
      </c>
      <c r="E14" s="32">
        <v>16.314845211845778</v>
      </c>
      <c r="F14" s="32">
        <v>18.867857670370864</v>
      </c>
      <c r="G14" s="32">
        <v>7.0475089419302579</v>
      </c>
      <c r="H14" s="32">
        <v>8.8898999962106355</v>
      </c>
      <c r="I14" s="32">
        <v>10.732291050491011</v>
      </c>
      <c r="J14" s="32">
        <v>12.574682104771389</v>
      </c>
      <c r="K14" s="32">
        <v>14.417073159051764</v>
      </c>
      <c r="L14" s="51">
        <v>6.5707186296339497</v>
      </c>
      <c r="M14" s="32">
        <v>8.5631057831023067</v>
      </c>
      <c r="N14" s="32">
        <v>10.55549293657066</v>
      </c>
      <c r="O14" s="32">
        <v>12.547880090039014</v>
      </c>
      <c r="P14" s="32">
        <v>14.540267243507371</v>
      </c>
      <c r="Q14" s="32">
        <v>21.706209594467865</v>
      </c>
      <c r="R14" s="32">
        <v>28.345190524938232</v>
      </c>
      <c r="S14" s="32">
        <v>34.9841714554086</v>
      </c>
      <c r="T14" s="32">
        <v>41.62315238587896</v>
      </c>
      <c r="U14" s="32">
        <v>48.26213331634932</v>
      </c>
    </row>
    <row r="15" spans="1:25" x14ac:dyDescent="0.35">
      <c r="A15" s="25" t="s">
        <v>18</v>
      </c>
      <c r="B15" s="32">
        <v>1.6109945359851385</v>
      </c>
      <c r="C15" s="32">
        <v>2.009981831911329</v>
      </c>
      <c r="D15" s="32">
        <v>2.4089691278375192</v>
      </c>
      <c r="E15" s="32">
        <v>2.8079564237637094</v>
      </c>
      <c r="F15" s="32">
        <v>3.2069437196898996</v>
      </c>
      <c r="G15" s="32">
        <v>1.3684498100440674</v>
      </c>
      <c r="H15" s="32">
        <v>1.6278611264515161</v>
      </c>
      <c r="I15" s="32">
        <v>1.8872724428589647</v>
      </c>
      <c r="J15" s="32">
        <v>2.1466837592664132</v>
      </c>
      <c r="K15" s="32">
        <v>2.4060950756738615</v>
      </c>
      <c r="L15" s="51">
        <v>1.2140529375277422</v>
      </c>
      <c r="M15" s="32">
        <v>1.5537019111310908</v>
      </c>
      <c r="N15" s="32">
        <v>1.8933508847344389</v>
      </c>
      <c r="O15" s="32">
        <v>2.2329998583377875</v>
      </c>
      <c r="P15" s="32">
        <v>2.5726488319411356</v>
      </c>
      <c r="Q15" s="32">
        <v>3.5018955842525963</v>
      </c>
      <c r="R15" s="32">
        <v>4.327180178417084</v>
      </c>
      <c r="S15" s="32">
        <v>5.1524647725815722</v>
      </c>
      <c r="T15" s="32">
        <v>5.9777493667460595</v>
      </c>
      <c r="U15" s="32">
        <v>6.8030339609105477</v>
      </c>
    </row>
    <row r="16" spans="1:25" x14ac:dyDescent="0.35">
      <c r="A16" s="25" t="s">
        <v>19</v>
      </c>
      <c r="B16" s="32">
        <v>8.2323020927290607</v>
      </c>
      <c r="C16" s="32">
        <v>9.7134168033223833</v>
      </c>
      <c r="D16" s="32">
        <v>11.194531513915706</v>
      </c>
      <c r="E16" s="32">
        <v>12.675646224509029</v>
      </c>
      <c r="F16" s="32">
        <v>14.15676093510235</v>
      </c>
      <c r="G16" s="32">
        <v>6.2115447126239101</v>
      </c>
      <c r="H16" s="32">
        <v>7.1349746558310869</v>
      </c>
      <c r="I16" s="32">
        <v>8.0584045990382638</v>
      </c>
      <c r="J16" s="32">
        <v>8.9818345422454406</v>
      </c>
      <c r="K16" s="32">
        <v>9.9052644854526157</v>
      </c>
      <c r="L16" s="51">
        <v>6.2413798495457655</v>
      </c>
      <c r="M16" s="32">
        <v>7.5818822358122784</v>
      </c>
      <c r="N16" s="32">
        <v>8.9223846220787912</v>
      </c>
      <c r="O16" s="32">
        <v>10.262887008345302</v>
      </c>
      <c r="P16" s="32">
        <v>11.603389394611815</v>
      </c>
      <c r="Q16" s="32">
        <v>11.649974015011331</v>
      </c>
      <c r="R16" s="32">
        <v>14.757431110388392</v>
      </c>
      <c r="S16" s="32">
        <v>17.864888205765453</v>
      </c>
      <c r="T16" s="32">
        <v>20.972345301142518</v>
      </c>
      <c r="U16" s="32">
        <v>24.079802396519579</v>
      </c>
    </row>
    <row r="17" spans="1:21" x14ac:dyDescent="0.35">
      <c r="A17" s="25" t="s">
        <v>20</v>
      </c>
      <c r="B17" s="32">
        <v>2.4081573766415554</v>
      </c>
      <c r="C17" s="32">
        <v>2.3789919502527859</v>
      </c>
      <c r="D17" s="32">
        <v>2.3498265238640164</v>
      </c>
      <c r="E17" s="32">
        <v>2.3206610974752468</v>
      </c>
      <c r="F17" s="32">
        <v>2.2914956710864764</v>
      </c>
      <c r="G17" s="32">
        <v>2.0489421009919777</v>
      </c>
      <c r="H17" s="32">
        <v>2.0733835266107628</v>
      </c>
      <c r="I17" s="32">
        <v>2.0978249522295478</v>
      </c>
      <c r="J17" s="32">
        <v>2.1222663778483328</v>
      </c>
      <c r="K17" s="32">
        <v>2.1467078034671179</v>
      </c>
      <c r="L17" s="51">
        <v>1.8766562951789725</v>
      </c>
      <c r="M17" s="32">
        <v>1.9868143962833882</v>
      </c>
      <c r="N17" s="32">
        <v>2.0969724973878039</v>
      </c>
      <c r="O17" s="32">
        <v>2.2071305984922196</v>
      </c>
      <c r="P17" s="32">
        <v>2.3172886995966353</v>
      </c>
      <c r="Q17" s="32">
        <v>2.1069097029908685</v>
      </c>
      <c r="R17" s="32">
        <v>2.3781247532287582</v>
      </c>
      <c r="S17" s="32">
        <v>2.6493398034666478</v>
      </c>
      <c r="T17" s="32">
        <v>2.9205548537045369</v>
      </c>
      <c r="U17" s="32">
        <v>3.1917699039424265</v>
      </c>
    </row>
    <row r="18" spans="1:21" x14ac:dyDescent="0.35">
      <c r="A18" s="25" t="s">
        <v>21</v>
      </c>
      <c r="B18" s="32">
        <v>0.95048700247907736</v>
      </c>
      <c r="C18" s="32">
        <v>0.89638448082101718</v>
      </c>
      <c r="D18" s="32">
        <v>0.84228195916295701</v>
      </c>
      <c r="E18" s="32">
        <v>0.78817943750489672</v>
      </c>
      <c r="F18" s="32">
        <v>0.73407691584683654</v>
      </c>
      <c r="G18" s="32">
        <v>0.7066879459726062</v>
      </c>
      <c r="H18" s="32">
        <v>0.66036736589728873</v>
      </c>
      <c r="I18" s="32">
        <v>0.61404678582197125</v>
      </c>
      <c r="J18" s="32">
        <v>0.56772620574665378</v>
      </c>
      <c r="K18" s="32">
        <v>0.52140562567133619</v>
      </c>
      <c r="L18" s="51">
        <v>0.7049559905322329</v>
      </c>
      <c r="M18" s="32">
        <v>0.68980592211168923</v>
      </c>
      <c r="N18" s="32">
        <v>0.67465585369114556</v>
      </c>
      <c r="O18" s="32">
        <v>0.65950578527060177</v>
      </c>
      <c r="P18" s="32">
        <v>0.64435571685005799</v>
      </c>
      <c r="Q18" s="32">
        <v>0.54188973447152389</v>
      </c>
      <c r="R18" s="32">
        <v>0.60500789175840131</v>
      </c>
      <c r="S18" s="32">
        <v>0.66812604904527872</v>
      </c>
      <c r="T18" s="32">
        <v>0.73124420633215603</v>
      </c>
      <c r="U18" s="32">
        <v>0.79436236361903334</v>
      </c>
    </row>
    <row r="19" spans="1:21" x14ac:dyDescent="0.35">
      <c r="A19" s="25" t="s">
        <v>22</v>
      </c>
      <c r="B19" s="32">
        <v>3.2360610720110241</v>
      </c>
      <c r="C19" s="32">
        <v>2.9895068281569923</v>
      </c>
      <c r="D19" s="32">
        <v>2.7429525843029605</v>
      </c>
      <c r="E19" s="32">
        <v>2.4963983404489287</v>
      </c>
      <c r="F19" s="32">
        <v>2.2498440965948965</v>
      </c>
      <c r="G19" s="32">
        <v>2.4344115031023645</v>
      </c>
      <c r="H19" s="32">
        <v>2.2037171263410968</v>
      </c>
      <c r="I19" s="32">
        <v>1.9730227495798291</v>
      </c>
      <c r="J19" s="32">
        <v>1.7423283728185615</v>
      </c>
      <c r="K19" s="32">
        <v>1.5116339960572933</v>
      </c>
      <c r="L19" s="51">
        <v>2.528246562218222</v>
      </c>
      <c r="M19" s="32">
        <v>2.3671494106931603</v>
      </c>
      <c r="N19" s="32">
        <v>2.2060522591680991</v>
      </c>
      <c r="O19" s="32">
        <v>2.0449551076430379</v>
      </c>
      <c r="P19" s="32">
        <v>1.8838579561179762</v>
      </c>
      <c r="Q19" s="32">
        <v>1.6192931958234853</v>
      </c>
      <c r="R19" s="32">
        <v>1.7041972710273638</v>
      </c>
      <c r="S19" s="32">
        <v>1.789101346231242</v>
      </c>
      <c r="T19" s="32">
        <v>1.8740054214351205</v>
      </c>
      <c r="U19" s="32">
        <v>1.9589094966389988</v>
      </c>
    </row>
    <row r="20" spans="1:21" x14ac:dyDescent="0.35">
      <c r="A20" s="25" t="s">
        <v>23</v>
      </c>
      <c r="B20" s="32">
        <v>0.58936352467160114</v>
      </c>
      <c r="C20" s="32">
        <v>0.52484902225276941</v>
      </c>
      <c r="D20" s="32">
        <v>0.46033451983393775</v>
      </c>
      <c r="E20" s="32">
        <v>0.39582001741510603</v>
      </c>
      <c r="F20" s="32">
        <v>0.33130551499627431</v>
      </c>
      <c r="G20" s="32">
        <v>0.48079345197858442</v>
      </c>
      <c r="H20" s="32">
        <v>0.42432743658450484</v>
      </c>
      <c r="I20" s="32">
        <v>0.36786142119042525</v>
      </c>
      <c r="J20" s="32">
        <v>0.31139540579634561</v>
      </c>
      <c r="K20" s="32">
        <v>0.25492939040226598</v>
      </c>
      <c r="L20" s="51">
        <v>0.52666285666347989</v>
      </c>
      <c r="M20" s="32">
        <v>0.47434973387375989</v>
      </c>
      <c r="N20" s="32">
        <v>0.42203661108403978</v>
      </c>
      <c r="O20" s="32">
        <v>0.36972348829431972</v>
      </c>
      <c r="P20" s="32">
        <v>0.31741036550459967</v>
      </c>
      <c r="Q20" s="32">
        <v>0.26173047331638072</v>
      </c>
      <c r="R20" s="32">
        <v>0.25833878846368125</v>
      </c>
      <c r="S20" s="32">
        <v>0.25494710361098183</v>
      </c>
      <c r="T20" s="32">
        <v>0.25155541875828236</v>
      </c>
      <c r="U20" s="32">
        <v>0.24816373390558288</v>
      </c>
    </row>
    <row r="21" spans="1:21" x14ac:dyDescent="0.35">
      <c r="A21" s="25" t="s">
        <v>24</v>
      </c>
      <c r="B21" s="32">
        <v>4.2298940443248894</v>
      </c>
      <c r="C21" s="32">
        <v>3.6905073377695463</v>
      </c>
      <c r="D21" s="32">
        <v>3.1511206312142028</v>
      </c>
      <c r="E21" s="32">
        <v>2.6117339246588598</v>
      </c>
      <c r="F21" s="32">
        <v>2.0723472181035163</v>
      </c>
      <c r="G21" s="32">
        <v>4.0459814998015622</v>
      </c>
      <c r="H21" s="32">
        <v>3.5020617176824875</v>
      </c>
      <c r="I21" s="32">
        <v>2.9581419355634124</v>
      </c>
      <c r="J21" s="32">
        <v>2.4142221534443378</v>
      </c>
      <c r="K21" s="32">
        <v>1.8703023713252629</v>
      </c>
      <c r="L21" s="51">
        <v>3.8943257949859329</v>
      </c>
      <c r="M21" s="32">
        <v>3.4237463775730426</v>
      </c>
      <c r="N21" s="32">
        <v>2.9531669601601518</v>
      </c>
      <c r="O21" s="32">
        <v>2.482587542747261</v>
      </c>
      <c r="P21" s="32">
        <v>2.0120081253343702</v>
      </c>
      <c r="Q21" s="32">
        <v>1.8449718195343261</v>
      </c>
      <c r="R21" s="32">
        <v>1.7125699725431855</v>
      </c>
      <c r="S21" s="32">
        <v>1.580168125552045</v>
      </c>
      <c r="T21" s="32">
        <v>1.4477662785609045</v>
      </c>
      <c r="U21" s="32">
        <v>1.3153644315697637</v>
      </c>
    </row>
    <row r="22" spans="1:21" x14ac:dyDescent="0.35">
      <c r="A22" s="25" t="s">
        <v>25</v>
      </c>
      <c r="B22" s="32" t="s">
        <v>90</v>
      </c>
      <c r="C22" s="32" t="s">
        <v>90</v>
      </c>
      <c r="D22" s="32" t="s">
        <v>90</v>
      </c>
      <c r="E22" s="32" t="s">
        <v>90</v>
      </c>
      <c r="F22" s="32" t="s">
        <v>90</v>
      </c>
      <c r="G22" s="32">
        <v>1.0644351852670415</v>
      </c>
      <c r="H22" s="32">
        <v>0.91954706715420165</v>
      </c>
      <c r="I22" s="32">
        <v>0.77465894904136179</v>
      </c>
      <c r="J22" s="32">
        <v>0.62977083092852193</v>
      </c>
      <c r="K22" s="32">
        <v>0.48488271281568196</v>
      </c>
      <c r="L22" s="51">
        <v>0.95499783950056483</v>
      </c>
      <c r="M22" s="32">
        <v>0.83198897670048388</v>
      </c>
      <c r="N22" s="32">
        <v>0.70898011390040294</v>
      </c>
      <c r="O22" s="32">
        <v>0.58597125110032211</v>
      </c>
      <c r="P22" s="32">
        <v>0.46296238830024106</v>
      </c>
      <c r="Q22" s="32">
        <v>0.46994038643798347</v>
      </c>
      <c r="R22" s="32">
        <v>0.42785044079429047</v>
      </c>
      <c r="S22" s="32">
        <v>0.38576049515059746</v>
      </c>
      <c r="T22" s="32">
        <v>0.34367054950690445</v>
      </c>
      <c r="U22" s="32">
        <v>0.30158060386321145</v>
      </c>
    </row>
    <row r="23" spans="1:21" x14ac:dyDescent="0.35">
      <c r="A23" s="25" t="s">
        <v>26</v>
      </c>
      <c r="B23" s="32" t="s">
        <v>90</v>
      </c>
      <c r="C23" s="32" t="s">
        <v>90</v>
      </c>
      <c r="D23" s="32" t="s">
        <v>90</v>
      </c>
      <c r="E23" s="32" t="s">
        <v>90</v>
      </c>
      <c r="F23" s="32" t="s">
        <v>90</v>
      </c>
      <c r="G23" s="32" t="s">
        <v>90</v>
      </c>
      <c r="H23" s="32" t="s">
        <v>90</v>
      </c>
      <c r="I23" s="32" t="s">
        <v>90</v>
      </c>
      <c r="J23" s="32" t="s">
        <v>90</v>
      </c>
      <c r="K23" s="32" t="s">
        <v>90</v>
      </c>
      <c r="L23" s="51">
        <v>2.829576425634047</v>
      </c>
      <c r="M23" s="32">
        <v>2.4484338615943337</v>
      </c>
      <c r="N23" s="32">
        <v>2.0672912975546214</v>
      </c>
      <c r="O23" s="32">
        <v>1.6861487335149086</v>
      </c>
      <c r="P23" s="32">
        <v>1.3050061694751958</v>
      </c>
      <c r="Q23" s="32">
        <v>1.6096136826655876</v>
      </c>
      <c r="R23" s="32">
        <v>1.4319523893159216</v>
      </c>
      <c r="S23" s="32">
        <v>1.2542910959662557</v>
      </c>
      <c r="T23" s="32">
        <v>1.0766298026165895</v>
      </c>
      <c r="U23" s="32">
        <v>0.89896850926692318</v>
      </c>
    </row>
    <row r="24" spans="1:21" x14ac:dyDescent="0.35">
      <c r="A24" s="25" t="s">
        <v>27</v>
      </c>
      <c r="B24" s="32">
        <v>0.46484328388086571</v>
      </c>
      <c r="C24" s="32">
        <v>0.40177592349367675</v>
      </c>
      <c r="D24" s="32">
        <v>0.33870856310648784</v>
      </c>
      <c r="E24" s="32">
        <v>0.27564120271929893</v>
      </c>
      <c r="F24" s="32">
        <v>0.21257384233210996</v>
      </c>
      <c r="G24" s="32" t="s">
        <v>90</v>
      </c>
      <c r="H24" s="32" t="s">
        <v>90</v>
      </c>
      <c r="I24" s="32" t="s">
        <v>90</v>
      </c>
      <c r="J24" s="32" t="s">
        <v>90</v>
      </c>
      <c r="K24" s="32" t="s">
        <v>90</v>
      </c>
      <c r="L24" s="32" t="s">
        <v>90</v>
      </c>
      <c r="M24" s="32" t="s">
        <v>90</v>
      </c>
      <c r="N24" s="32" t="s">
        <v>90</v>
      </c>
      <c r="O24" s="32" t="s">
        <v>90</v>
      </c>
      <c r="P24" s="32" t="s">
        <v>90</v>
      </c>
      <c r="Q24" s="32">
        <v>0.26237976416959652</v>
      </c>
      <c r="R24" s="32">
        <v>0.22489694071679703</v>
      </c>
      <c r="S24" s="32">
        <v>0.18741411726399754</v>
      </c>
      <c r="T24" s="32">
        <v>0.14993129381119805</v>
      </c>
      <c r="U24" s="32">
        <v>0.11244847035839851</v>
      </c>
    </row>
    <row r="25" spans="1:21" x14ac:dyDescent="0.35">
      <c r="A25" s="25" t="s">
        <v>28</v>
      </c>
      <c r="B25" s="32">
        <v>3.4311531595994502</v>
      </c>
      <c r="C25" s="32">
        <v>2.9421784404270146</v>
      </c>
      <c r="D25" s="32">
        <v>2.4532037212545794</v>
      </c>
      <c r="E25" s="32">
        <v>1.9642290020821438</v>
      </c>
      <c r="F25" s="32">
        <v>1.4752542829097079</v>
      </c>
      <c r="G25" s="32" t="s">
        <v>90</v>
      </c>
      <c r="H25" s="32" t="s">
        <v>90</v>
      </c>
      <c r="I25" s="32" t="s">
        <v>90</v>
      </c>
      <c r="J25" s="32" t="s">
        <v>90</v>
      </c>
      <c r="K25" s="32" t="s">
        <v>90</v>
      </c>
      <c r="L25" s="51">
        <v>3.0042848968025728</v>
      </c>
      <c r="M25" s="32">
        <v>2.5837128653948827</v>
      </c>
      <c r="N25" s="32">
        <v>2.1631408339871929</v>
      </c>
      <c r="O25" s="32">
        <v>1.742568802579503</v>
      </c>
      <c r="P25" s="32">
        <v>1.321996771171813</v>
      </c>
      <c r="Q25" s="32">
        <v>1.9975438059392514</v>
      </c>
      <c r="R25" s="32">
        <v>1.7121804050907869</v>
      </c>
      <c r="S25" s="32">
        <v>1.4268170042423225</v>
      </c>
      <c r="T25" s="32">
        <v>1.141453603393858</v>
      </c>
      <c r="U25" s="32">
        <v>0.85609020254539347</v>
      </c>
    </row>
    <row r="26" spans="1:21" x14ac:dyDescent="0.35">
      <c r="A26" s="25" t="s">
        <v>29</v>
      </c>
      <c r="B26" s="32">
        <v>1.0477988058760368</v>
      </c>
      <c r="C26" s="32">
        <v>1.1561806231578042</v>
      </c>
      <c r="D26" s="32">
        <v>1.2645624404395714</v>
      </c>
      <c r="E26" s="32">
        <v>1.3729442577213387</v>
      </c>
      <c r="F26" s="32">
        <v>1.4813260750031059</v>
      </c>
      <c r="G26" s="32" t="s">
        <v>90</v>
      </c>
      <c r="H26" s="32" t="s">
        <v>90</v>
      </c>
      <c r="I26" s="32" t="s">
        <v>90</v>
      </c>
      <c r="J26" s="32" t="s">
        <v>90</v>
      </c>
      <c r="K26" s="32" t="s">
        <v>90</v>
      </c>
      <c r="L26" s="32" t="s">
        <v>90</v>
      </c>
      <c r="M26" s="32" t="s">
        <v>90</v>
      </c>
      <c r="N26" s="32" t="s">
        <v>90</v>
      </c>
      <c r="O26" s="32" t="s">
        <v>90</v>
      </c>
      <c r="P26" s="32" t="s">
        <v>90</v>
      </c>
      <c r="Q26" s="32">
        <v>0.28907826664270397</v>
      </c>
      <c r="R26" s="32">
        <v>0.2491157529029949</v>
      </c>
      <c r="S26" s="32">
        <v>0.20915323916328582</v>
      </c>
      <c r="T26" s="32">
        <v>0.16919072542357677</v>
      </c>
      <c r="U26" s="32">
        <v>0.12922821168386769</v>
      </c>
    </row>
    <row r="27" spans="1:21" x14ac:dyDescent="0.35">
      <c r="A27" s="25" t="s">
        <v>30</v>
      </c>
      <c r="B27" s="32">
        <v>0.3315222707827985</v>
      </c>
      <c r="C27" s="32">
        <v>0.29889852597236294</v>
      </c>
      <c r="D27" s="32">
        <v>0.26627478116192732</v>
      </c>
      <c r="E27" s="32">
        <v>0.23365103635149168</v>
      </c>
      <c r="F27" s="32">
        <v>0.20102729154105606</v>
      </c>
      <c r="G27" s="32">
        <v>1.0327589461797877</v>
      </c>
      <c r="H27" s="32">
        <v>1.0445880140156727</v>
      </c>
      <c r="I27" s="32">
        <v>1.0564170818515572</v>
      </c>
      <c r="J27" s="32">
        <v>1.0682461496874422</v>
      </c>
      <c r="K27" s="32">
        <v>1.080075217523327</v>
      </c>
      <c r="L27" s="32" t="s">
        <v>90</v>
      </c>
      <c r="M27" s="32" t="s">
        <v>90</v>
      </c>
      <c r="N27" s="32" t="s">
        <v>90</v>
      </c>
      <c r="O27" s="32" t="s">
        <v>90</v>
      </c>
      <c r="P27" s="32" t="s">
        <v>90</v>
      </c>
      <c r="Q27" s="32">
        <v>3.1871165851678449</v>
      </c>
      <c r="R27" s="32">
        <v>2.9035763843842872</v>
      </c>
      <c r="S27" s="32">
        <v>2.62003618360073</v>
      </c>
      <c r="T27" s="32">
        <v>2.3364959828171723</v>
      </c>
      <c r="U27" s="32">
        <v>2.0529557820336142</v>
      </c>
    </row>
    <row r="28" spans="1:21" x14ac:dyDescent="0.35">
      <c r="A28" s="25" t="s">
        <v>31</v>
      </c>
      <c r="B28" s="32" t="s">
        <v>90</v>
      </c>
      <c r="C28" s="32" t="s">
        <v>90</v>
      </c>
      <c r="D28" s="32" t="s">
        <v>90</v>
      </c>
      <c r="E28" s="32" t="s">
        <v>90</v>
      </c>
      <c r="F28" s="32" t="s">
        <v>90</v>
      </c>
      <c r="G28" s="32">
        <v>5.4738729840061964E-2</v>
      </c>
      <c r="H28" s="32">
        <v>6.3552697524772536E-2</v>
      </c>
      <c r="I28" s="32">
        <v>7.2366665209483108E-2</v>
      </c>
      <c r="J28" s="32">
        <v>8.1180632894193694E-2</v>
      </c>
      <c r="K28" s="32">
        <v>8.9994600578904252E-2</v>
      </c>
      <c r="L28" s="51">
        <v>1.1329520102109836</v>
      </c>
      <c r="M28" s="32">
        <v>1.238776457805201</v>
      </c>
      <c r="N28" s="32">
        <v>1.3446009053994186</v>
      </c>
      <c r="O28" s="32">
        <v>1.4504253529936362</v>
      </c>
      <c r="P28" s="32">
        <v>1.5562498005878533</v>
      </c>
      <c r="Q28" s="32">
        <v>1.6925171872233702</v>
      </c>
      <c r="R28" s="32">
        <v>1.4534836287401141</v>
      </c>
      <c r="S28" s="32">
        <v>1.2144500702568581</v>
      </c>
      <c r="T28" s="32">
        <v>0.97541651177360233</v>
      </c>
      <c r="U28" s="32">
        <v>0.7363829532903462</v>
      </c>
    </row>
    <row r="29" spans="1:21" x14ac:dyDescent="0.35">
      <c r="A29" s="25" t="s">
        <v>32</v>
      </c>
      <c r="B29" s="32" t="s">
        <v>90</v>
      </c>
      <c r="C29" s="32" t="s">
        <v>90</v>
      </c>
      <c r="D29" s="32" t="s">
        <v>90</v>
      </c>
      <c r="E29" s="32" t="s">
        <v>90</v>
      </c>
      <c r="F29" s="32" t="s">
        <v>90</v>
      </c>
      <c r="G29" s="32">
        <v>0.61179524613263647</v>
      </c>
      <c r="H29" s="32">
        <v>0.62703659661862443</v>
      </c>
      <c r="I29" s="32">
        <v>0.64227794710461239</v>
      </c>
      <c r="J29" s="32">
        <v>0.65751929759060035</v>
      </c>
      <c r="K29" s="32">
        <v>0.67276064807658831</v>
      </c>
      <c r="L29" s="51">
        <v>4.6690747776053157E-2</v>
      </c>
      <c r="M29" s="32">
        <v>5.6355032795009266E-2</v>
      </c>
      <c r="N29" s="32">
        <v>6.6019317813965361E-2</v>
      </c>
      <c r="O29" s="32">
        <v>7.5683602832921471E-2</v>
      </c>
      <c r="P29" s="32">
        <v>8.5347887851877566E-2</v>
      </c>
      <c r="Q29" s="32">
        <v>0.72374006911573652</v>
      </c>
      <c r="R29" s="32">
        <v>0.88097013282974312</v>
      </c>
      <c r="S29" s="32">
        <v>1.0382001965437495</v>
      </c>
      <c r="T29" s="32">
        <v>1.195430260257756</v>
      </c>
      <c r="U29" s="32">
        <v>1.3526603239717625</v>
      </c>
    </row>
    <row r="30" spans="1:21" x14ac:dyDescent="0.35">
      <c r="A30" s="25" t="s">
        <v>33</v>
      </c>
      <c r="B30" s="32" t="s">
        <v>90</v>
      </c>
      <c r="C30" s="32" t="s">
        <v>90</v>
      </c>
      <c r="D30" s="32" t="s">
        <v>90</v>
      </c>
      <c r="E30" s="32" t="s">
        <v>90</v>
      </c>
      <c r="F30" s="32" t="s">
        <v>90</v>
      </c>
      <c r="G30" s="32">
        <v>7.8976073033490107E-2</v>
      </c>
      <c r="H30" s="32">
        <v>9.1607237140573256E-2</v>
      </c>
      <c r="I30" s="32">
        <v>0.1042384012476564</v>
      </c>
      <c r="J30" s="32">
        <v>0.11686956535473957</v>
      </c>
      <c r="K30" s="32">
        <v>0.1295007294618227</v>
      </c>
      <c r="L30" s="51">
        <v>4.7819356531597496E-2</v>
      </c>
      <c r="M30" s="32">
        <v>5.8853330809502918E-2</v>
      </c>
      <c r="N30" s="32">
        <v>6.9887305087408341E-2</v>
      </c>
      <c r="O30" s="32">
        <v>8.0921279365313778E-2</v>
      </c>
      <c r="P30" s="32">
        <v>9.1955253643219187E-2</v>
      </c>
      <c r="Q30" s="32">
        <v>0.29609533587138825</v>
      </c>
      <c r="R30" s="32">
        <v>0.31960884876906065</v>
      </c>
      <c r="S30" s="32">
        <v>0.34312236166673304</v>
      </c>
      <c r="T30" s="32">
        <v>0.36663587456440538</v>
      </c>
      <c r="U30" s="32">
        <v>0.39014938746207772</v>
      </c>
    </row>
    <row r="31" spans="1:21" x14ac:dyDescent="0.35">
      <c r="A31" s="25" t="s">
        <v>34</v>
      </c>
      <c r="B31" s="32" t="s">
        <v>90</v>
      </c>
      <c r="C31" s="32" t="s">
        <v>90</v>
      </c>
      <c r="D31" s="32" t="s">
        <v>90</v>
      </c>
      <c r="E31" s="32" t="s">
        <v>90</v>
      </c>
      <c r="F31" s="32" t="s">
        <v>90</v>
      </c>
      <c r="G31" s="32">
        <v>3.92722660391846E-2</v>
      </c>
      <c r="H31" s="32">
        <v>3.7143407435602439E-2</v>
      </c>
      <c r="I31" s="32">
        <v>3.5014548832020279E-2</v>
      </c>
      <c r="J31" s="32">
        <v>3.2885690228438118E-2</v>
      </c>
      <c r="K31" s="32">
        <v>3.0756831624855954E-2</v>
      </c>
      <c r="L31" s="51">
        <v>1.5780806964137362E-2</v>
      </c>
      <c r="M31" s="32">
        <v>1.5552118154994568E-2</v>
      </c>
      <c r="N31" s="32">
        <v>1.5323429345851772E-2</v>
      </c>
      <c r="O31" s="32">
        <v>1.5094740536708978E-2</v>
      </c>
      <c r="P31" s="32">
        <v>1.4866051727566183E-2</v>
      </c>
      <c r="Q31" s="32" t="s">
        <v>90</v>
      </c>
      <c r="R31" s="32" t="s">
        <v>90</v>
      </c>
      <c r="S31" s="32" t="s">
        <v>90</v>
      </c>
      <c r="T31" s="32" t="s">
        <v>90</v>
      </c>
      <c r="U31" s="32" t="s">
        <v>90</v>
      </c>
    </row>
    <row r="32" spans="1:21" x14ac:dyDescent="0.35">
      <c r="A32" t="s">
        <v>64</v>
      </c>
      <c r="B32" s="32"/>
      <c r="C32" s="52">
        <v>1.0275943383106627</v>
      </c>
      <c r="D32" s="32"/>
      <c r="E32" s="32"/>
      <c r="F32" s="32"/>
      <c r="G32" s="52">
        <v>0.96736301629035404</v>
      </c>
      <c r="H32" s="32"/>
      <c r="I32" s="32"/>
      <c r="J32" s="32"/>
      <c r="K32" s="32"/>
      <c r="L32" s="51"/>
      <c r="M32" s="32"/>
      <c r="N32" s="32"/>
      <c r="O32" s="52">
        <v>0.94904398170064097</v>
      </c>
      <c r="P32" s="32"/>
      <c r="Q32" s="32"/>
      <c r="R32" s="32"/>
      <c r="S32" s="32"/>
      <c r="T32" s="32"/>
      <c r="U32" s="52">
        <v>0.9712238100912971</v>
      </c>
    </row>
    <row r="33" spans="1:21" x14ac:dyDescent="0.35">
      <c r="A33" t="s">
        <v>109</v>
      </c>
      <c r="B33" s="32"/>
      <c r="C33" s="32">
        <v>8.7154913471008104</v>
      </c>
      <c r="D33" s="32"/>
      <c r="E33" s="32"/>
      <c r="F33" s="32"/>
      <c r="G33" s="32">
        <v>5.5912101370471881</v>
      </c>
      <c r="H33" s="32"/>
      <c r="I33" s="32"/>
      <c r="J33" s="32"/>
      <c r="K33" s="32"/>
      <c r="L33" s="51"/>
      <c r="M33" s="32"/>
      <c r="N33" s="32"/>
      <c r="O33" s="32">
        <v>6.8669998182363141</v>
      </c>
      <c r="P33" s="17"/>
      <c r="Q33" s="32"/>
      <c r="R33" s="32"/>
      <c r="S33" s="32"/>
      <c r="T33" s="32"/>
      <c r="U33" s="32">
        <v>3.8618441631931408</v>
      </c>
    </row>
    <row r="34" spans="1:21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0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0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0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0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0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0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0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0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0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0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0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0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0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0"/>
      <c r="M47" s="2"/>
      <c r="N47" s="2"/>
      <c r="O47" s="2"/>
      <c r="P47" s="2"/>
      <c r="Q47" s="2"/>
      <c r="R47" s="2"/>
      <c r="S47" s="2"/>
      <c r="T47" s="2"/>
      <c r="U47" s="2"/>
    </row>
    <row r="65" spans="3:3" x14ac:dyDescent="0.35">
      <c r="C65" t="s">
        <v>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Grt эклогитов и гр пироксенитов</vt:lpstr>
      <vt:lpstr>Cpx эклогитов и гр пироксенитов</vt:lpstr>
      <vt:lpstr>кальцит</vt:lpstr>
      <vt:lpstr>WR</vt:lpstr>
      <vt:lpstr>рассчитанные составы пород</vt:lpstr>
      <vt:lpstr>'Cpx эклогитов и гр пироксенитов'!_ftn1</vt:lpstr>
      <vt:lpstr>'Cpx эклогитов и гр пироксенитов'!_ftnref1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Editor</cp:lastModifiedBy>
  <dcterms:created xsi:type="dcterms:W3CDTF">2021-01-25T11:26:09Z</dcterms:created>
  <dcterms:modified xsi:type="dcterms:W3CDTF">2022-04-06T05:26:42Z</dcterms:modified>
</cp:coreProperties>
</file>